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80" windowHeight="7560" activeTab="1"/>
  </bookViews>
  <sheets>
    <sheet name="Diagramm_monatlich" sheetId="5" r:id="rId1"/>
    <sheet name="autom_zählung" sheetId="1" r:id="rId2"/>
    <sheet name="Wochenfeiertage" sheetId="6" r:id="rId3"/>
    <sheet name="Tabelle1" sheetId="7" r:id="rId4"/>
  </sheets>
  <definedNames>
    <definedName name="_xlnm._FilterDatabase" localSheetId="1" hidden="1">autom_zählung!$A$6:$X$114</definedName>
    <definedName name="_xlnm.Print_Area" localSheetId="1">autom_zählung!$A$1:$R$123</definedName>
    <definedName name="MONAT">autom_zählung!$U$1</definedName>
    <definedName name="NAMEN">autom_zählung!$AC$8:$AC$19</definedName>
    <definedName name="PKW_09_01">autom_zählung!$F$7</definedName>
    <definedName name="WOCHENFEIERTAGE">Wochenfeiertage!$E$3:$E$75</definedName>
  </definedNames>
  <calcPr calcId="145621"/>
</workbook>
</file>

<file path=xl/calcChain.xml><?xml version="1.0" encoding="utf-8"?>
<calcChain xmlns="http://schemas.openxmlformats.org/spreadsheetml/2006/main">
  <c r="P96" i="1" l="1"/>
  <c r="P95" i="1"/>
  <c r="P94" i="1"/>
  <c r="P93" i="1"/>
  <c r="P92" i="1"/>
  <c r="P91" i="1"/>
  <c r="P90" i="1"/>
  <c r="P89" i="1"/>
  <c r="P88" i="1"/>
  <c r="P87" i="1"/>
  <c r="P86" i="1"/>
  <c r="P85" i="1"/>
  <c r="P83" i="1"/>
  <c r="P82" i="1"/>
  <c r="P81" i="1"/>
  <c r="P80" i="1"/>
  <c r="P79" i="1"/>
  <c r="P78" i="1"/>
  <c r="P77" i="1"/>
  <c r="P76" i="1"/>
  <c r="P75" i="1"/>
  <c r="P74" i="1"/>
  <c r="P73" i="1"/>
  <c r="P72" i="1"/>
  <c r="P70" i="1"/>
  <c r="P69" i="1"/>
  <c r="P68" i="1"/>
  <c r="P67" i="1"/>
  <c r="P66" i="1"/>
  <c r="P65" i="1"/>
  <c r="P64" i="1"/>
  <c r="P63" i="1"/>
  <c r="P62" i="1"/>
  <c r="P61" i="1"/>
  <c r="P60" i="1"/>
  <c r="P59" i="1"/>
  <c r="P57" i="1"/>
  <c r="P56" i="1"/>
  <c r="P55" i="1"/>
  <c r="P54" i="1"/>
  <c r="P53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7" i="1"/>
  <c r="P36" i="1"/>
  <c r="P35" i="1"/>
  <c r="P34" i="1"/>
  <c r="P33" i="1"/>
  <c r="P31" i="1"/>
  <c r="P30" i="1"/>
  <c r="P29" i="1"/>
  <c r="P28" i="1"/>
  <c r="P27" i="1"/>
  <c r="P26" i="1"/>
  <c r="P25" i="1"/>
  <c r="P24" i="1"/>
  <c r="P23" i="1"/>
  <c r="P22" i="1"/>
  <c r="P21" i="1"/>
  <c r="P20" i="1"/>
  <c r="P18" i="1"/>
  <c r="P17" i="1"/>
  <c r="P16" i="1"/>
  <c r="P15" i="1"/>
  <c r="P14" i="1"/>
  <c r="P13" i="1"/>
  <c r="P12" i="1"/>
  <c r="P11" i="1"/>
  <c r="P10" i="1"/>
  <c r="P9" i="1"/>
  <c r="P8" i="1"/>
  <c r="P7" i="1"/>
  <c r="E97" i="1"/>
  <c r="P19" i="1" l="1"/>
  <c r="P101" i="1"/>
  <c r="P71" i="1"/>
  <c r="P105" i="1"/>
  <c r="P100" i="1"/>
  <c r="P32" i="1"/>
  <c r="P45" i="1"/>
  <c r="P103" i="1"/>
  <c r="P104" i="1"/>
  <c r="P84" i="1"/>
  <c r="P97" i="1"/>
  <c r="P102" i="1"/>
  <c r="P58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O105" i="1"/>
  <c r="N105" i="1"/>
  <c r="M105" i="1"/>
  <c r="L105" i="1"/>
  <c r="K105" i="1"/>
  <c r="J105" i="1"/>
  <c r="I105" i="1"/>
  <c r="H105" i="1"/>
  <c r="G105" i="1"/>
  <c r="F105" i="1"/>
  <c r="E105" i="1"/>
  <c r="O104" i="1"/>
  <c r="N104" i="1"/>
  <c r="M104" i="1"/>
  <c r="L104" i="1"/>
  <c r="K104" i="1"/>
  <c r="J104" i="1"/>
  <c r="I104" i="1"/>
  <c r="H104" i="1"/>
  <c r="G104" i="1"/>
  <c r="F104" i="1"/>
  <c r="E104" i="1"/>
  <c r="D106" i="1"/>
  <c r="D119" i="1" s="1"/>
  <c r="D105" i="1"/>
  <c r="D104" i="1"/>
  <c r="W96" i="1"/>
  <c r="V96" i="1"/>
  <c r="S96" i="1"/>
  <c r="R96" i="1"/>
  <c r="Q96" i="1"/>
  <c r="W95" i="1"/>
  <c r="V95" i="1"/>
  <c r="S95" i="1"/>
  <c r="R95" i="1"/>
  <c r="Q95" i="1"/>
  <c r="W94" i="1"/>
  <c r="V94" i="1"/>
  <c r="S94" i="1"/>
  <c r="R94" i="1"/>
  <c r="Q94" i="1"/>
  <c r="W93" i="1"/>
  <c r="V93" i="1"/>
  <c r="S93" i="1"/>
  <c r="R93" i="1"/>
  <c r="Q93" i="1"/>
  <c r="W92" i="1"/>
  <c r="V92" i="1"/>
  <c r="S92" i="1"/>
  <c r="R92" i="1"/>
  <c r="Q92" i="1"/>
  <c r="W91" i="1"/>
  <c r="V91" i="1"/>
  <c r="S91" i="1"/>
  <c r="R91" i="1"/>
  <c r="Q91" i="1"/>
  <c r="W90" i="1"/>
  <c r="V90" i="1"/>
  <c r="S90" i="1"/>
  <c r="R90" i="1"/>
  <c r="Q90" i="1"/>
  <c r="W89" i="1"/>
  <c r="V89" i="1"/>
  <c r="S89" i="1"/>
  <c r="R89" i="1"/>
  <c r="Q89" i="1"/>
  <c r="W88" i="1"/>
  <c r="V88" i="1"/>
  <c r="S88" i="1"/>
  <c r="R88" i="1"/>
  <c r="Q88" i="1"/>
  <c r="F97" i="1"/>
  <c r="D71" i="1"/>
  <c r="W70" i="1"/>
  <c r="V70" i="1"/>
  <c r="S70" i="1"/>
  <c r="R70" i="1"/>
  <c r="Q70" i="1"/>
  <c r="W69" i="1"/>
  <c r="V69" i="1"/>
  <c r="S69" i="1"/>
  <c r="R69" i="1"/>
  <c r="Q69" i="1"/>
  <c r="W68" i="1"/>
  <c r="V68" i="1"/>
  <c r="S68" i="1"/>
  <c r="R68" i="1"/>
  <c r="Q68" i="1"/>
  <c r="W67" i="1"/>
  <c r="V67" i="1"/>
  <c r="S67" i="1"/>
  <c r="R67" i="1"/>
  <c r="Q67" i="1"/>
  <c r="W66" i="1"/>
  <c r="V66" i="1"/>
  <c r="S66" i="1"/>
  <c r="R66" i="1"/>
  <c r="Q66" i="1"/>
  <c r="W65" i="1"/>
  <c r="V65" i="1"/>
  <c r="S65" i="1"/>
  <c r="R65" i="1"/>
  <c r="Q65" i="1"/>
  <c r="W64" i="1"/>
  <c r="V64" i="1"/>
  <c r="S64" i="1"/>
  <c r="R64" i="1"/>
  <c r="Q64" i="1"/>
  <c r="W63" i="1"/>
  <c r="V63" i="1"/>
  <c r="S63" i="1"/>
  <c r="R63" i="1"/>
  <c r="Q63" i="1"/>
  <c r="W62" i="1"/>
  <c r="V62" i="1"/>
  <c r="S62" i="1"/>
  <c r="R62" i="1"/>
  <c r="Q62" i="1"/>
  <c r="W61" i="1"/>
  <c r="V61" i="1"/>
  <c r="S61" i="1"/>
  <c r="R61" i="1"/>
  <c r="Q61" i="1"/>
  <c r="O97" i="1"/>
  <c r="N97" i="1"/>
  <c r="M97" i="1"/>
  <c r="L97" i="1"/>
  <c r="K97" i="1"/>
  <c r="J97" i="1"/>
  <c r="I97" i="1"/>
  <c r="H97" i="1"/>
  <c r="G97" i="1"/>
  <c r="D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W87" i="1"/>
  <c r="V87" i="1"/>
  <c r="S87" i="1"/>
  <c r="R87" i="1"/>
  <c r="Q87" i="1"/>
  <c r="C87" i="1"/>
  <c r="A87" i="1"/>
  <c r="W86" i="1"/>
  <c r="V86" i="1"/>
  <c r="S86" i="1"/>
  <c r="R86" i="1"/>
  <c r="Q86" i="1"/>
  <c r="C86" i="1"/>
  <c r="A86" i="1"/>
  <c r="W85" i="1"/>
  <c r="V85" i="1"/>
  <c r="S85" i="1"/>
  <c r="R85" i="1"/>
  <c r="Q85" i="1"/>
  <c r="C85" i="1"/>
  <c r="A85" i="1"/>
  <c r="O84" i="1"/>
  <c r="N84" i="1"/>
  <c r="M84" i="1"/>
  <c r="L84" i="1"/>
  <c r="K84" i="1"/>
  <c r="J84" i="1"/>
  <c r="I84" i="1"/>
  <c r="H84" i="1"/>
  <c r="G84" i="1"/>
  <c r="F84" i="1"/>
  <c r="E84" i="1"/>
  <c r="D84" i="1"/>
  <c r="W83" i="1"/>
  <c r="V83" i="1"/>
  <c r="S83" i="1"/>
  <c r="R83" i="1"/>
  <c r="Q83" i="1"/>
  <c r="C83" i="1"/>
  <c r="A83" i="1"/>
  <c r="W82" i="1"/>
  <c r="V82" i="1"/>
  <c r="S82" i="1"/>
  <c r="R82" i="1"/>
  <c r="Q82" i="1"/>
  <c r="C82" i="1"/>
  <c r="A82" i="1"/>
  <c r="W81" i="1"/>
  <c r="V81" i="1"/>
  <c r="S81" i="1"/>
  <c r="R81" i="1"/>
  <c r="Q81" i="1"/>
  <c r="C81" i="1"/>
  <c r="A81" i="1"/>
  <c r="W80" i="1"/>
  <c r="V80" i="1"/>
  <c r="S80" i="1"/>
  <c r="R80" i="1"/>
  <c r="Q80" i="1"/>
  <c r="C80" i="1"/>
  <c r="A80" i="1"/>
  <c r="W79" i="1"/>
  <c r="V79" i="1"/>
  <c r="S79" i="1"/>
  <c r="R79" i="1"/>
  <c r="Q79" i="1"/>
  <c r="C79" i="1"/>
  <c r="A79" i="1"/>
  <c r="W78" i="1"/>
  <c r="V78" i="1"/>
  <c r="S78" i="1"/>
  <c r="R78" i="1"/>
  <c r="Q78" i="1"/>
  <c r="C78" i="1"/>
  <c r="A78" i="1"/>
  <c r="W77" i="1"/>
  <c r="V77" i="1"/>
  <c r="S77" i="1"/>
  <c r="R77" i="1"/>
  <c r="Q77" i="1"/>
  <c r="C77" i="1"/>
  <c r="A77" i="1"/>
  <c r="W76" i="1"/>
  <c r="V76" i="1"/>
  <c r="S76" i="1"/>
  <c r="R76" i="1"/>
  <c r="Q76" i="1"/>
  <c r="C76" i="1"/>
  <c r="A76" i="1"/>
  <c r="W75" i="1"/>
  <c r="V75" i="1"/>
  <c r="S75" i="1"/>
  <c r="R75" i="1"/>
  <c r="Q75" i="1"/>
  <c r="C75" i="1"/>
  <c r="A75" i="1"/>
  <c r="W74" i="1"/>
  <c r="V74" i="1"/>
  <c r="S74" i="1"/>
  <c r="R74" i="1"/>
  <c r="Q74" i="1"/>
  <c r="C74" i="1"/>
  <c r="A74" i="1"/>
  <c r="W73" i="1"/>
  <c r="V73" i="1"/>
  <c r="S73" i="1"/>
  <c r="R73" i="1"/>
  <c r="Q73" i="1"/>
  <c r="C73" i="1"/>
  <c r="A73" i="1"/>
  <c r="W72" i="1"/>
  <c r="V72" i="1"/>
  <c r="S72" i="1"/>
  <c r="R72" i="1"/>
  <c r="Q72" i="1"/>
  <c r="C72" i="1"/>
  <c r="A72" i="1"/>
  <c r="O71" i="1"/>
  <c r="N71" i="1"/>
  <c r="M71" i="1"/>
  <c r="L71" i="1"/>
  <c r="K71" i="1"/>
  <c r="J71" i="1"/>
  <c r="I71" i="1"/>
  <c r="H71" i="1"/>
  <c r="G71" i="1"/>
  <c r="F71" i="1"/>
  <c r="E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W60" i="1"/>
  <c r="V60" i="1"/>
  <c r="S60" i="1"/>
  <c r="R60" i="1"/>
  <c r="Q60" i="1"/>
  <c r="C60" i="1"/>
  <c r="A60" i="1"/>
  <c r="W59" i="1"/>
  <c r="V59" i="1"/>
  <c r="S59" i="1"/>
  <c r="R59" i="1"/>
  <c r="Q59" i="1"/>
  <c r="C59" i="1"/>
  <c r="A59" i="1"/>
  <c r="P109" i="1" l="1"/>
  <c r="C104" i="1"/>
  <c r="C106" i="1"/>
  <c r="H119" i="1"/>
  <c r="C105" i="1"/>
  <c r="E119" i="1"/>
  <c r="P108" i="1"/>
  <c r="P112" i="1"/>
  <c r="P111" i="1"/>
  <c r="P114" i="1"/>
  <c r="P113" i="1"/>
  <c r="P110" i="1"/>
  <c r="W104" i="1"/>
  <c r="S106" i="1"/>
  <c r="Q106" i="1"/>
  <c r="E112" i="1"/>
  <c r="I112" i="1"/>
  <c r="M112" i="1"/>
  <c r="D112" i="1"/>
  <c r="F112" i="1"/>
  <c r="J112" i="1"/>
  <c r="N112" i="1"/>
  <c r="W106" i="1"/>
  <c r="G113" i="1"/>
  <c r="K113" i="1"/>
  <c r="O113" i="1"/>
  <c r="Q104" i="1"/>
  <c r="V105" i="1"/>
  <c r="V106" i="1"/>
  <c r="Q105" i="1"/>
  <c r="S104" i="1"/>
  <c r="V104" i="1"/>
  <c r="R105" i="1"/>
  <c r="S105" i="1"/>
  <c r="W105" i="1"/>
  <c r="R106" i="1"/>
  <c r="R104" i="1"/>
  <c r="H112" i="1"/>
  <c r="L112" i="1"/>
  <c r="H113" i="1"/>
  <c r="L113" i="1"/>
  <c r="E113" i="1"/>
  <c r="I113" i="1"/>
  <c r="M113" i="1"/>
  <c r="D113" i="1"/>
  <c r="G112" i="1"/>
  <c r="K112" i="1"/>
  <c r="O112" i="1"/>
  <c r="F113" i="1"/>
  <c r="J113" i="1"/>
  <c r="N113" i="1"/>
  <c r="C84" i="1"/>
  <c r="R97" i="1"/>
  <c r="R84" i="1"/>
  <c r="C97" i="1"/>
  <c r="Q97" i="1"/>
  <c r="Q84" i="1"/>
  <c r="Q71" i="1"/>
  <c r="R71" i="1"/>
  <c r="C71" i="1"/>
  <c r="A57" i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  <c r="O103" i="1"/>
  <c r="O111" i="1" s="1"/>
  <c r="N103" i="1"/>
  <c r="N111" i="1" s="1"/>
  <c r="M103" i="1"/>
  <c r="M111" i="1" s="1"/>
  <c r="L103" i="1"/>
  <c r="L111" i="1" s="1"/>
  <c r="K103" i="1"/>
  <c r="K111" i="1" s="1"/>
  <c r="J103" i="1"/>
  <c r="J111" i="1" s="1"/>
  <c r="I103" i="1"/>
  <c r="I111" i="1" s="1"/>
  <c r="H103" i="1"/>
  <c r="H111" i="1" s="1"/>
  <c r="G103" i="1"/>
  <c r="G111" i="1" s="1"/>
  <c r="F103" i="1"/>
  <c r="F111" i="1" s="1"/>
  <c r="E103" i="1"/>
  <c r="E111" i="1" s="1"/>
  <c r="D103" i="1"/>
  <c r="D111" i="1" s="1"/>
  <c r="R113" i="1" l="1"/>
  <c r="Q113" i="1"/>
  <c r="Q112" i="1"/>
  <c r="R112" i="1"/>
  <c r="V57" i="1"/>
  <c r="S57" i="1"/>
  <c r="R57" i="1"/>
  <c r="Q57" i="1"/>
  <c r="V56" i="1"/>
  <c r="S56" i="1"/>
  <c r="R56" i="1"/>
  <c r="Q56" i="1"/>
  <c r="W57" i="1"/>
  <c r="W56" i="1"/>
  <c r="W55" i="1"/>
  <c r="W54" i="1"/>
  <c r="W53" i="1"/>
  <c r="W52" i="1"/>
  <c r="W51" i="1"/>
  <c r="W50" i="1"/>
  <c r="W49" i="1"/>
  <c r="W48" i="1"/>
  <c r="W47" i="1"/>
  <c r="W46" i="1"/>
  <c r="W44" i="1"/>
  <c r="W43" i="1"/>
  <c r="W42" i="1"/>
  <c r="W41" i="1"/>
  <c r="W40" i="1"/>
  <c r="W39" i="1"/>
  <c r="W38" i="1"/>
  <c r="W37" i="1"/>
  <c r="W36" i="1"/>
  <c r="W35" i="1"/>
  <c r="W34" i="1"/>
  <c r="W33" i="1"/>
  <c r="W31" i="1"/>
  <c r="W30" i="1"/>
  <c r="W29" i="1"/>
  <c r="W28" i="1"/>
  <c r="W27" i="1"/>
  <c r="W26" i="1"/>
  <c r="W25" i="1"/>
  <c r="W24" i="1"/>
  <c r="W23" i="1"/>
  <c r="W22" i="1"/>
  <c r="W21" i="1"/>
  <c r="W20" i="1"/>
  <c r="W18" i="1"/>
  <c r="W17" i="1"/>
  <c r="W16" i="1"/>
  <c r="W15" i="1"/>
  <c r="W14" i="1"/>
  <c r="W13" i="1"/>
  <c r="W12" i="1"/>
  <c r="W11" i="1"/>
  <c r="W10" i="1"/>
  <c r="W9" i="1"/>
  <c r="W8" i="1"/>
  <c r="W7" i="1"/>
  <c r="X1" i="1" l="1"/>
  <c r="V44" i="1" l="1"/>
  <c r="R44" i="1"/>
  <c r="Q44" i="1"/>
  <c r="S44" i="1"/>
  <c r="C7" i="1" l="1"/>
  <c r="C57" i="1"/>
  <c r="C56" i="1"/>
  <c r="C55" i="1"/>
  <c r="C54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  <c r="C103" i="1" l="1"/>
  <c r="C45" i="1"/>
  <c r="C58" i="1"/>
  <c r="C19" i="1"/>
  <c r="O102" i="1"/>
  <c r="W102" i="1" s="1"/>
  <c r="N102" i="1"/>
  <c r="M102" i="1"/>
  <c r="L102" i="1"/>
  <c r="K102" i="1"/>
  <c r="J102" i="1"/>
  <c r="I102" i="1"/>
  <c r="H102" i="1"/>
  <c r="G102" i="1"/>
  <c r="F102" i="1"/>
  <c r="E102" i="1"/>
  <c r="D102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D117" i="1" s="1"/>
  <c r="D120" i="1" s="1"/>
  <c r="D121" i="1" s="1"/>
  <c r="O101" i="1"/>
  <c r="W101" i="1" s="1"/>
  <c r="N101" i="1"/>
  <c r="M101" i="1"/>
  <c r="L101" i="1"/>
  <c r="K101" i="1"/>
  <c r="J101" i="1"/>
  <c r="I101" i="1"/>
  <c r="H101" i="1"/>
  <c r="G101" i="1"/>
  <c r="F101" i="1"/>
  <c r="E101" i="1"/>
  <c r="D101" i="1"/>
  <c r="D118" i="1" s="1"/>
  <c r="D122" i="1" s="1"/>
  <c r="D123" i="1" s="1"/>
  <c r="C102" i="1"/>
  <c r="C101" i="1"/>
  <c r="C100" i="1"/>
  <c r="H118" i="1" l="1"/>
  <c r="H122" i="1" s="1"/>
  <c r="H123" i="1" s="1"/>
  <c r="E118" i="1"/>
  <c r="E122" i="1" s="1"/>
  <c r="E123" i="1" s="1"/>
  <c r="H117" i="1"/>
  <c r="H120" i="1" s="1"/>
  <c r="H121" i="1" s="1"/>
  <c r="E117" i="1"/>
  <c r="E120" i="1" s="1"/>
  <c r="E121" i="1" s="1"/>
  <c r="H114" i="1"/>
  <c r="E114" i="1"/>
  <c r="I114" i="1"/>
  <c r="M114" i="1"/>
  <c r="G114" i="1"/>
  <c r="K114" i="1"/>
  <c r="D114" i="1"/>
  <c r="L114" i="1"/>
  <c r="F114" i="1"/>
  <c r="J114" i="1"/>
  <c r="N114" i="1"/>
  <c r="W100" i="1"/>
  <c r="O114" i="1"/>
  <c r="C32" i="1"/>
  <c r="V43" i="1"/>
  <c r="R43" i="1"/>
  <c r="Q43" i="1"/>
  <c r="S43" i="1"/>
  <c r="O58" i="1" l="1"/>
  <c r="N58" i="1"/>
  <c r="M58" i="1"/>
  <c r="L58" i="1"/>
  <c r="K58" i="1"/>
  <c r="J58" i="1"/>
  <c r="I58" i="1"/>
  <c r="H58" i="1"/>
  <c r="G58" i="1"/>
  <c r="F58" i="1"/>
  <c r="E58" i="1"/>
  <c r="D58" i="1"/>
  <c r="V55" i="1"/>
  <c r="S55" i="1"/>
  <c r="R55" i="1"/>
  <c r="Q55" i="1"/>
  <c r="V54" i="1"/>
  <c r="S54" i="1"/>
  <c r="R54" i="1"/>
  <c r="Q54" i="1"/>
  <c r="V53" i="1"/>
  <c r="S53" i="1"/>
  <c r="R53" i="1"/>
  <c r="Q53" i="1"/>
  <c r="V52" i="1"/>
  <c r="S52" i="1"/>
  <c r="R52" i="1"/>
  <c r="Q52" i="1"/>
  <c r="V51" i="1"/>
  <c r="S51" i="1"/>
  <c r="R51" i="1"/>
  <c r="Q51" i="1"/>
  <c r="V50" i="1"/>
  <c r="S50" i="1"/>
  <c r="R50" i="1"/>
  <c r="Q50" i="1"/>
  <c r="V49" i="1"/>
  <c r="S49" i="1"/>
  <c r="R49" i="1"/>
  <c r="Q49" i="1"/>
  <c r="V48" i="1"/>
  <c r="S48" i="1"/>
  <c r="R48" i="1"/>
  <c r="Q48" i="1"/>
  <c r="V47" i="1"/>
  <c r="S47" i="1"/>
  <c r="R47" i="1"/>
  <c r="Q47" i="1"/>
  <c r="V46" i="1"/>
  <c r="S46" i="1"/>
  <c r="R46" i="1"/>
  <c r="Q46" i="1"/>
  <c r="Q7" i="1"/>
  <c r="T65" i="1" l="1"/>
  <c r="T92" i="1"/>
  <c r="T82" i="1"/>
  <c r="T96" i="1"/>
  <c r="T69" i="1"/>
  <c r="T63" i="1"/>
  <c r="T70" i="1"/>
  <c r="T95" i="1"/>
  <c r="T64" i="1"/>
  <c r="T91" i="1"/>
  <c r="T74" i="1"/>
  <c r="T83" i="1"/>
  <c r="T73" i="1"/>
  <c r="T81" i="1"/>
  <c r="T62" i="1"/>
  <c r="T61" i="1"/>
  <c r="T76" i="1"/>
  <c r="T86" i="1"/>
  <c r="T75" i="1"/>
  <c r="T85" i="1"/>
  <c r="T66" i="1"/>
  <c r="T93" i="1"/>
  <c r="T67" i="1"/>
  <c r="T88" i="1"/>
  <c r="T90" i="1"/>
  <c r="T78" i="1"/>
  <c r="T77" i="1"/>
  <c r="T89" i="1"/>
  <c r="T59" i="1"/>
  <c r="T72" i="1"/>
  <c r="T80" i="1"/>
  <c r="T68" i="1"/>
  <c r="T79" i="1"/>
  <c r="T60" i="1"/>
  <c r="T87" i="1"/>
  <c r="T94" i="1"/>
  <c r="T44" i="1"/>
  <c r="T56" i="1"/>
  <c r="T57" i="1"/>
  <c r="R58" i="1"/>
  <c r="Q58" i="1"/>
  <c r="T43" i="1"/>
  <c r="T48" i="1"/>
  <c r="T49" i="1"/>
  <c r="T50" i="1"/>
  <c r="T46" i="1"/>
  <c r="T51" i="1"/>
  <c r="T47" i="1"/>
  <c r="T52" i="1"/>
  <c r="T53" i="1"/>
  <c r="T54" i="1"/>
  <c r="T55" i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O45" i="1"/>
  <c r="W103" i="1" s="1"/>
  <c r="N45" i="1"/>
  <c r="M45" i="1"/>
  <c r="L45" i="1"/>
  <c r="K45" i="1"/>
  <c r="J45" i="1"/>
  <c r="I45" i="1"/>
  <c r="H45" i="1"/>
  <c r="G45" i="1"/>
  <c r="F45" i="1"/>
  <c r="E45" i="1"/>
  <c r="D45" i="1"/>
  <c r="O32" i="1"/>
  <c r="N32" i="1"/>
  <c r="M32" i="1"/>
  <c r="L32" i="1"/>
  <c r="K32" i="1"/>
  <c r="J32" i="1"/>
  <c r="I32" i="1"/>
  <c r="H32" i="1"/>
  <c r="G32" i="1"/>
  <c r="F32" i="1"/>
  <c r="E32" i="1"/>
  <c r="D32" i="1"/>
  <c r="O19" i="1"/>
  <c r="N19" i="1"/>
  <c r="M19" i="1"/>
  <c r="L19" i="1"/>
  <c r="K19" i="1"/>
  <c r="J19" i="1"/>
  <c r="I19" i="1"/>
  <c r="H19" i="1"/>
  <c r="G19" i="1"/>
  <c r="F19" i="1"/>
  <c r="E19" i="1"/>
  <c r="D19" i="1"/>
  <c r="V42" i="1"/>
  <c r="R42" i="1"/>
  <c r="Q42" i="1"/>
  <c r="S42" i="1"/>
  <c r="P5" i="1" l="1"/>
  <c r="Q5" i="1" s="1"/>
  <c r="R5" i="1" s="1"/>
  <c r="S5" i="1" s="1"/>
  <c r="T5" i="1" s="1"/>
  <c r="U5" i="1" s="1"/>
  <c r="V5" i="1" s="1"/>
  <c r="W5" i="1" s="1"/>
  <c r="X5" i="1" s="1"/>
  <c r="T104" i="1"/>
  <c r="T106" i="1"/>
  <c r="T105" i="1"/>
  <c r="D110" i="1"/>
  <c r="F110" i="1"/>
  <c r="H110" i="1"/>
  <c r="J110" i="1"/>
  <c r="L110" i="1"/>
  <c r="N110" i="1"/>
  <c r="E110" i="1"/>
  <c r="G110" i="1"/>
  <c r="I110" i="1"/>
  <c r="K110" i="1"/>
  <c r="M110" i="1"/>
  <c r="O110" i="1"/>
  <c r="S103" i="1"/>
  <c r="V103" i="1"/>
  <c r="V102" i="1"/>
  <c r="V101" i="1"/>
  <c r="V100" i="1"/>
  <c r="S102" i="1"/>
  <c r="S101" i="1"/>
  <c r="S100" i="1"/>
  <c r="V41" i="1"/>
  <c r="V40" i="1"/>
  <c r="V39" i="1"/>
  <c r="V38" i="1"/>
  <c r="S41" i="1"/>
  <c r="S40" i="1"/>
  <c r="S39" i="1"/>
  <c r="S38" i="1"/>
  <c r="R41" i="1" l="1"/>
  <c r="R40" i="1"/>
  <c r="R39" i="1"/>
  <c r="Q41" i="1"/>
  <c r="Q40" i="1"/>
  <c r="S8" i="1"/>
  <c r="S9" i="1"/>
  <c r="S10" i="1"/>
  <c r="S11" i="1"/>
  <c r="S12" i="1"/>
  <c r="S13" i="1"/>
  <c r="S14" i="1"/>
  <c r="S15" i="1"/>
  <c r="S16" i="1"/>
  <c r="S17" i="1"/>
  <c r="S18" i="1"/>
  <c r="S20" i="1"/>
  <c r="S21" i="1"/>
  <c r="S22" i="1"/>
  <c r="S23" i="1"/>
  <c r="S24" i="1"/>
  <c r="S25" i="1"/>
  <c r="S26" i="1"/>
  <c r="S27" i="1"/>
  <c r="S28" i="1"/>
  <c r="S29" i="1"/>
  <c r="S30" i="1"/>
  <c r="S31" i="1"/>
  <c r="S33" i="1"/>
  <c r="S34" i="1"/>
  <c r="S35" i="1"/>
  <c r="S36" i="1"/>
  <c r="S37" i="1"/>
  <c r="S7" i="1"/>
  <c r="Q39" i="1"/>
  <c r="Q38" i="1"/>
  <c r="R38" i="1" l="1"/>
  <c r="R14" i="1" l="1"/>
  <c r="V37" i="1"/>
  <c r="V36" i="1"/>
  <c r="V35" i="1"/>
  <c r="V34" i="1"/>
  <c r="V33" i="1"/>
  <c r="V31" i="1"/>
  <c r="V30" i="1"/>
  <c r="V29" i="1"/>
  <c r="V28" i="1"/>
  <c r="V27" i="1"/>
  <c r="V26" i="1"/>
  <c r="V25" i="1"/>
  <c r="V24" i="1"/>
  <c r="V23" i="1"/>
  <c r="V22" i="1"/>
  <c r="V21" i="1"/>
  <c r="V20" i="1"/>
  <c r="V18" i="1"/>
  <c r="V17" i="1"/>
  <c r="V16" i="1"/>
  <c r="V15" i="1"/>
  <c r="V14" i="1"/>
  <c r="V13" i="1"/>
  <c r="V12" i="1"/>
  <c r="V11" i="1"/>
  <c r="V10" i="1"/>
  <c r="V9" i="1"/>
  <c r="V8" i="1"/>
  <c r="V7" i="1"/>
  <c r="Q37" i="1"/>
  <c r="Q36" i="1"/>
  <c r="Q35" i="1"/>
  <c r="Q34" i="1"/>
  <c r="Q33" i="1"/>
  <c r="Q31" i="1"/>
  <c r="Q30" i="1"/>
  <c r="Q29" i="1"/>
  <c r="Q28" i="1"/>
  <c r="Q27" i="1"/>
  <c r="Q26" i="1"/>
  <c r="Q25" i="1"/>
  <c r="Q24" i="1"/>
  <c r="Q23" i="1"/>
  <c r="Q22" i="1"/>
  <c r="Q21" i="1"/>
  <c r="Q20" i="1"/>
  <c r="Q18" i="1"/>
  <c r="Q17" i="1"/>
  <c r="Q16" i="1"/>
  <c r="Q15" i="1"/>
  <c r="Q14" i="1"/>
  <c r="Q13" i="1"/>
  <c r="Q12" i="1"/>
  <c r="Q11" i="1"/>
  <c r="Q10" i="1"/>
  <c r="Q9" i="1"/>
  <c r="Q8" i="1"/>
  <c r="Q101" i="1" l="1"/>
  <c r="Q102" i="1"/>
  <c r="Q100" i="1"/>
  <c r="Q114" i="1" s="1"/>
  <c r="Q19" i="1"/>
  <c r="Q32" i="1"/>
  <c r="Q45" i="1"/>
  <c r="Q103" i="1" s="1"/>
  <c r="Q111" i="1" s="1"/>
  <c r="T42" i="1"/>
  <c r="T41" i="1"/>
  <c r="T40" i="1"/>
  <c r="T39" i="1"/>
  <c r="T38" i="1"/>
  <c r="T7" i="1"/>
  <c r="T11" i="1"/>
  <c r="T28" i="1"/>
  <c r="T16" i="1"/>
  <c r="T25" i="1"/>
  <c r="T10" i="1"/>
  <c r="T14" i="1"/>
  <c r="T18" i="1"/>
  <c r="T23" i="1"/>
  <c r="T27" i="1"/>
  <c r="T31" i="1"/>
  <c r="T36" i="1"/>
  <c r="T20" i="1"/>
  <c r="T33" i="1"/>
  <c r="T37" i="1"/>
  <c r="T8" i="1"/>
  <c r="T29" i="1"/>
  <c r="T15" i="1"/>
  <c r="T24" i="1"/>
  <c r="T12" i="1"/>
  <c r="T21" i="1"/>
  <c r="T34" i="1"/>
  <c r="T9" i="1"/>
  <c r="T13" i="1"/>
  <c r="T17" i="1"/>
  <c r="T22" i="1"/>
  <c r="T26" i="1"/>
  <c r="T30" i="1"/>
  <c r="T35" i="1"/>
  <c r="R18" i="1"/>
  <c r="R17" i="1"/>
  <c r="R16" i="1"/>
  <c r="R15" i="1"/>
  <c r="R13" i="1"/>
  <c r="R12" i="1"/>
  <c r="R10" i="1"/>
  <c r="R7" i="1"/>
  <c r="U92" i="1" l="1"/>
  <c r="U96" i="1"/>
  <c r="U69" i="1"/>
  <c r="U93" i="1"/>
  <c r="U88" i="1"/>
  <c r="U66" i="1"/>
  <c r="U64" i="1"/>
  <c r="U61" i="1"/>
  <c r="U70" i="1"/>
  <c r="U73" i="1"/>
  <c r="U81" i="1"/>
  <c r="U80" i="1"/>
  <c r="U65" i="1"/>
  <c r="U89" i="1"/>
  <c r="U75" i="1"/>
  <c r="U91" i="1"/>
  <c r="U74" i="1"/>
  <c r="U82" i="1"/>
  <c r="U85" i="1"/>
  <c r="U77" i="1"/>
  <c r="U87" i="1"/>
  <c r="U67" i="1"/>
  <c r="U76" i="1"/>
  <c r="U86" i="1"/>
  <c r="U68" i="1"/>
  <c r="U95" i="1"/>
  <c r="U60" i="1"/>
  <c r="U83" i="1"/>
  <c r="U72" i="1"/>
  <c r="U62" i="1"/>
  <c r="U94" i="1"/>
  <c r="U63" i="1"/>
  <c r="U90" i="1"/>
  <c r="U79" i="1"/>
  <c r="U78" i="1"/>
  <c r="U59" i="1"/>
  <c r="T101" i="1"/>
  <c r="U44" i="1"/>
  <c r="U57" i="1"/>
  <c r="U56" i="1"/>
  <c r="Q110" i="1"/>
  <c r="T103" i="1"/>
  <c r="U43" i="1"/>
  <c r="T100" i="1"/>
  <c r="U50" i="1"/>
  <c r="U53" i="1"/>
  <c r="U48" i="1"/>
  <c r="U47" i="1"/>
  <c r="U54" i="1"/>
  <c r="U49" i="1"/>
  <c r="U51" i="1"/>
  <c r="U55" i="1"/>
  <c r="U46" i="1"/>
  <c r="U52" i="1"/>
  <c r="T102" i="1"/>
  <c r="U41" i="1"/>
  <c r="U42" i="1"/>
  <c r="U40" i="1"/>
  <c r="U39" i="1"/>
  <c r="U38" i="1"/>
  <c r="Q108" i="1"/>
  <c r="Q109" i="1"/>
  <c r="U10" i="1"/>
  <c r="U16" i="1"/>
  <c r="U12" i="1"/>
  <c r="U13" i="1"/>
  <c r="U18" i="1"/>
  <c r="U17" i="1"/>
  <c r="U14" i="1"/>
  <c r="U7" i="1"/>
  <c r="U15" i="1"/>
  <c r="U106" i="1" l="1"/>
  <c r="U105" i="1"/>
  <c r="U104" i="1"/>
  <c r="R9" i="1"/>
  <c r="U9" i="1" s="1"/>
  <c r="R37" i="1"/>
  <c r="R36" i="1"/>
  <c r="R35" i="1"/>
  <c r="R34" i="1"/>
  <c r="U34" i="1" s="1"/>
  <c r="R33" i="1"/>
  <c r="R31" i="1"/>
  <c r="U31" i="1" s="1"/>
  <c r="R30" i="1"/>
  <c r="U30" i="1" s="1"/>
  <c r="R29" i="1"/>
  <c r="U29" i="1" s="1"/>
  <c r="R28" i="1"/>
  <c r="U28" i="1" s="1"/>
  <c r="R27" i="1"/>
  <c r="U27" i="1" s="1"/>
  <c r="R26" i="1"/>
  <c r="U26" i="1" s="1"/>
  <c r="R25" i="1"/>
  <c r="U25" i="1" s="1"/>
  <c r="R24" i="1"/>
  <c r="U24" i="1" s="1"/>
  <c r="R23" i="1"/>
  <c r="U23" i="1" s="1"/>
  <c r="R22" i="1"/>
  <c r="U22" i="1" s="1"/>
  <c r="R21" i="1"/>
  <c r="U21" i="1" s="1"/>
  <c r="R20" i="1"/>
  <c r="R11" i="1"/>
  <c r="U11" i="1" s="1"/>
  <c r="R8" i="1"/>
  <c r="U35" i="1" l="1"/>
  <c r="U36" i="1"/>
  <c r="U37" i="1"/>
  <c r="R100" i="1"/>
  <c r="R114" i="1" s="1"/>
  <c r="R101" i="1"/>
  <c r="R102" i="1"/>
  <c r="R19" i="1"/>
  <c r="R32" i="1"/>
  <c r="R45" i="1"/>
  <c r="R103" i="1" s="1"/>
  <c r="R111" i="1" s="1"/>
  <c r="U20" i="1"/>
  <c r="U33" i="1"/>
  <c r="U8" i="1"/>
  <c r="F108" i="1"/>
  <c r="J108" i="1"/>
  <c r="N108" i="1"/>
  <c r="D108" i="1"/>
  <c r="G108" i="1"/>
  <c r="K108" i="1"/>
  <c r="O108" i="1"/>
  <c r="H109" i="1"/>
  <c r="L109" i="1"/>
  <c r="H108" i="1"/>
  <c r="L108" i="1"/>
  <c r="E109" i="1"/>
  <c r="I109" i="1"/>
  <c r="M109" i="1"/>
  <c r="E108" i="1"/>
  <c r="I108" i="1"/>
  <c r="M108" i="1"/>
  <c r="F109" i="1"/>
  <c r="J109" i="1"/>
  <c r="N109" i="1"/>
  <c r="G109" i="1"/>
  <c r="K109" i="1"/>
  <c r="O109" i="1"/>
  <c r="D109" i="1"/>
  <c r="U100" i="1" l="1"/>
  <c r="R110" i="1"/>
  <c r="U103" i="1"/>
  <c r="U101" i="1"/>
  <c r="U102" i="1"/>
  <c r="R108" i="1"/>
  <c r="R109" i="1"/>
</calcChain>
</file>

<file path=xl/sharedStrings.xml><?xml version="1.0" encoding="utf-8"?>
<sst xmlns="http://schemas.openxmlformats.org/spreadsheetml/2006/main" count="89" uniqueCount="65">
  <si>
    <t>KFZ</t>
  </si>
  <si>
    <t>Mot</t>
  </si>
  <si>
    <t>Sattel</t>
  </si>
  <si>
    <t>Sonst nkl.</t>
  </si>
  <si>
    <t>Lfw (&lt;3,5t)</t>
  </si>
  <si>
    <t>PKW</t>
  </si>
  <si>
    <t>Monat</t>
  </si>
  <si>
    <t xml:space="preserve"> </t>
  </si>
  <si>
    <t>Bus</t>
  </si>
  <si>
    <t>sperrung höllental 4 wo wg felsarbeiten</t>
  </si>
  <si>
    <t>Durchschnittlicher KFZ-Tagesverkehr (Mo-So)  und Anteile von 5 bzw. 8 Fahrzeugarten</t>
  </si>
  <si>
    <t>Automatische Verkehrszählung  B31 Freiburg-Osttunnel</t>
  </si>
  <si>
    <t>Anmerkungen</t>
  </si>
  <si>
    <t>Auswahl</t>
  </si>
  <si>
    <t>+</t>
  </si>
  <si>
    <t xml:space="preserve">SGV
</t>
  </si>
  <si>
    <t>Zunahme 2009/2010</t>
  </si>
  <si>
    <t>Zunahme 2010/2011</t>
  </si>
  <si>
    <t>Ergebnisse der automatischen Verkehrszählung</t>
  </si>
  <si>
    <t>Berechnungen</t>
  </si>
  <si>
    <t xml:space="preserve">PKW
</t>
  </si>
  <si>
    <t>PKW
mit Anhänger</t>
  </si>
  <si>
    <t>LKW
ohne Anhänger</t>
  </si>
  <si>
    <t>LKW
mit Anhänger</t>
  </si>
  <si>
    <t xml:space="preserve">Lfw + 
LKW ohne Anhänger
</t>
  </si>
  <si>
    <t xml:space="preserve">LKW
mit Anhänger
+ Sattel
</t>
  </si>
  <si>
    <r>
      <rPr>
        <b/>
        <sz val="9"/>
        <color theme="1"/>
        <rFont val="Symbol"/>
        <family val="1"/>
        <charset val="2"/>
      </rPr>
      <t xml:space="preserve">S </t>
    </r>
    <r>
      <rPr>
        <b/>
        <sz val="9"/>
        <color theme="1"/>
        <rFont val="FrutigerNext LT Regular"/>
        <family val="2"/>
      </rPr>
      <t>2009</t>
    </r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</si>
  <si>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2010</t>
    </r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</si>
  <si>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2011</t>
    </r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</si>
  <si>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2012</t>
    </r>
  </si>
  <si>
    <t>Januar 2009 = 100</t>
  </si>
  <si>
    <r>
      <t xml:space="preserve">LKW mit Anhänger
+ Sattel
</t>
    </r>
    <r>
      <rPr>
        <i/>
        <sz val="8"/>
        <color theme="1"/>
        <rFont val="FrutigerNext LT Regular"/>
        <family val="2"/>
      </rPr>
      <t>= 10 + 11</t>
    </r>
  </si>
  <si>
    <r>
      <t xml:space="preserve">Lfw + LKW ohne Anh.
</t>
    </r>
    <r>
      <rPr>
        <i/>
        <sz val="8"/>
        <color theme="1"/>
        <rFont val="FrutigerNext LT Regular"/>
        <family val="2"/>
      </rPr>
      <t>=  8 + 9</t>
    </r>
  </si>
  <si>
    <t>Quelle: http://www.rp.baden-wuerttemberg.de/servlet/PB/menu/1158238/index.html</t>
  </si>
  <si>
    <t>wochenfeiertage</t>
  </si>
  <si>
    <t>Anteil Arbeits-tage</t>
  </si>
  <si>
    <t>Zunahme 2011/2012</t>
  </si>
  <si>
    <t>Mittelwert 2009</t>
  </si>
  <si>
    <t>Mittelwert 2010</t>
  </si>
  <si>
    <t>Mittelwert 2011</t>
  </si>
  <si>
    <t>Mittelwert 2012</t>
  </si>
  <si>
    <r>
      <t xml:space="preserve">SGV
</t>
    </r>
    <r>
      <rPr>
        <i/>
        <sz val="8"/>
        <color theme="1"/>
        <rFont val="FrutigerNext LT Regular"/>
        <family val="2"/>
      </rPr>
      <t xml:space="preserve"> = 10 bis 13</t>
    </r>
    <r>
      <rPr>
        <sz val="8"/>
        <color theme="1"/>
        <rFont val="FrutigerNext LT Regular"/>
        <family val="2"/>
      </rPr>
      <t xml:space="preserve">
</t>
    </r>
  </si>
  <si>
    <r>
      <t xml:space="preserve">SV
</t>
    </r>
    <r>
      <rPr>
        <i/>
        <sz val="8"/>
        <color theme="1"/>
        <rFont val="FrutigerNext LT Regular"/>
        <family val="2"/>
      </rPr>
      <t xml:space="preserve"> = 14 +  8</t>
    </r>
  </si>
  <si>
    <t>-</t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</si>
  <si>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2013</t>
    </r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</si>
  <si>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2014</t>
    </r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</si>
  <si>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2015</t>
    </r>
  </si>
  <si>
    <t>Zunahme 2012/2013</t>
  </si>
  <si>
    <t>Mittelwert 2013</t>
  </si>
  <si>
    <t>Mittelwert 2014</t>
  </si>
  <si>
    <t>Mittelwert 2015</t>
  </si>
  <si>
    <t>Zunahme 2013/2014</t>
  </si>
  <si>
    <t>Zunahme 2014/2015</t>
  </si>
  <si>
    <t>Zunahme 2009/2015</t>
  </si>
  <si>
    <t>4 Wo Teilsperrung Höllental (Sanierung Belag)</t>
  </si>
  <si>
    <r>
      <t xml:space="preserve">alle mit Bus + Lfw
</t>
    </r>
    <r>
      <rPr>
        <i/>
        <sz val="8"/>
        <color theme="1"/>
        <rFont val="FrutigerNext LT Regular"/>
        <family val="2"/>
      </rPr>
      <t>=  8 - 13</t>
    </r>
  </si>
  <si>
    <t>12 Wo Sanierung Leo-Wohlleb-Brücke</t>
  </si>
  <si>
    <t>Falkensteig 4 Wo Vollsperrung</t>
  </si>
  <si>
    <t>2 Wo Teilsperrung Höllental (Sanierung Belag)</t>
  </si>
  <si>
    <t>Zwischensumme jeweils bis Mon.</t>
  </si>
  <si>
    <t>Zunahme in %</t>
  </si>
  <si>
    <t>Zunahme 2009 - 2015</t>
  </si>
  <si>
    <t>Zunahme 2010 - 2015</t>
  </si>
  <si>
    <t>Motorräder + PKW</t>
  </si>
  <si>
    <t>Lieferwagen + Schwerverkehr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</si>
</sst>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&quot;Sp. &quot;0"/>
    <numFmt numFmtId="167" formatCode="mmm/\ yyyy"/>
    <numFmt numFmtId="168" formatCode="mmm\ \/\ yy"/>
  </numFmts>
  <fonts count="16" x14ac:knownFonts="1"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FrutigerNext LT Regular"/>
      <family val="2"/>
    </font>
    <font>
      <sz val="9"/>
      <color theme="1"/>
      <name val="Courier New"/>
      <family val="3"/>
    </font>
    <font>
      <sz val="12"/>
      <color theme="1"/>
      <name val="FrutigerNext LT Regular"/>
      <family val="2"/>
    </font>
    <font>
      <sz val="12"/>
      <color theme="0"/>
      <name val="FrutigerNext LT Regular"/>
      <family val="2"/>
    </font>
    <font>
      <b/>
      <sz val="12"/>
      <color theme="0"/>
      <name val="FrutigerNext LT Regular"/>
      <family val="2"/>
    </font>
    <font>
      <b/>
      <i/>
      <sz val="12"/>
      <color theme="0"/>
      <name val="FrutigerNext LT Regular"/>
      <family val="2"/>
    </font>
    <font>
      <i/>
      <sz val="8"/>
      <color theme="1"/>
      <name val="FrutigerNext LT Regular"/>
      <family val="2"/>
    </font>
    <font>
      <sz val="8"/>
      <color theme="1"/>
      <name val="FrutigerNext LT Regular"/>
      <family val="2"/>
    </font>
    <font>
      <b/>
      <sz val="9"/>
      <color theme="1"/>
      <name val="FrutigerNext LT Regular"/>
      <family val="2"/>
    </font>
    <font>
      <b/>
      <sz val="9"/>
      <color theme="1"/>
      <name val="Symbol"/>
      <family val="1"/>
      <charset val="2"/>
    </font>
    <font>
      <b/>
      <sz val="8"/>
      <color theme="1"/>
      <name val="Arial"/>
      <family val="2"/>
    </font>
    <font>
      <sz val="9"/>
      <color theme="0" tint="-0.499984740745262"/>
      <name val="Arial"/>
      <family val="2"/>
    </font>
    <font>
      <sz val="8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/>
    <xf numFmtId="0" fontId="0" fillId="0" borderId="0" xfId="0" applyBorder="1"/>
    <xf numFmtId="10" fontId="0" fillId="0" borderId="0" xfId="0" applyNumberFormat="1" applyBorder="1"/>
    <xf numFmtId="10" fontId="0" fillId="0" borderId="0" xfId="0" applyNumberFormat="1" applyFill="1" applyBorder="1"/>
    <xf numFmtId="0" fontId="0" fillId="0" borderId="0" xfId="0" applyFill="1"/>
    <xf numFmtId="0" fontId="2" fillId="0" borderId="0" xfId="0" applyFont="1"/>
    <xf numFmtId="0" fontId="0" fillId="0" borderId="0" xfId="0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Fill="1"/>
    <xf numFmtId="3" fontId="3" fillId="0" borderId="0" xfId="0" applyNumberFormat="1" applyFont="1"/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4" xfId="0" applyNumberFormat="1" applyFont="1" applyBorder="1"/>
    <xf numFmtId="3" fontId="4" fillId="0" borderId="4" xfId="0" applyNumberFormat="1" applyFont="1" applyFill="1" applyBorder="1"/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3" fillId="0" borderId="2" xfId="0" applyFont="1" applyBorder="1" applyAlignment="1">
      <alignment horizontal="center"/>
    </xf>
    <xf numFmtId="3" fontId="4" fillId="0" borderId="12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Fill="1" applyBorder="1"/>
    <xf numFmtId="3" fontId="4" fillId="0" borderId="12" xfId="0" applyNumberFormat="1" applyFont="1" applyFill="1" applyBorder="1"/>
    <xf numFmtId="3" fontId="4" fillId="5" borderId="11" xfId="0" applyNumberFormat="1" applyFont="1" applyFill="1" applyBorder="1" applyAlignment="1">
      <alignment vertical="top" wrapText="1"/>
    </xf>
    <xf numFmtId="164" fontId="4" fillId="2" borderId="12" xfId="0" applyNumberFormat="1" applyFont="1" applyFill="1" applyBorder="1" applyAlignment="1">
      <alignment vertical="top" wrapText="1"/>
    </xf>
    <xf numFmtId="3" fontId="4" fillId="5" borderId="16" xfId="0" applyNumberFormat="1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right" vertical="top" wrapText="1"/>
    </xf>
    <xf numFmtId="0" fontId="0" fillId="0" borderId="22" xfId="0" applyBorder="1"/>
    <xf numFmtId="3" fontId="4" fillId="4" borderId="19" xfId="0" applyNumberFormat="1" applyFont="1" applyFill="1" applyBorder="1" applyAlignment="1">
      <alignment vertical="center"/>
    </xf>
    <xf numFmtId="3" fontId="4" fillId="4" borderId="20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21" xfId="0" applyBorder="1" applyAlignment="1">
      <alignment horizontal="center"/>
    </xf>
    <xf numFmtId="3" fontId="4" fillId="5" borderId="28" xfId="0" applyNumberFormat="1" applyFont="1" applyFill="1" applyBorder="1" applyAlignment="1">
      <alignment vertical="top" wrapText="1"/>
    </xf>
    <xf numFmtId="3" fontId="4" fillId="0" borderId="7" xfId="0" applyNumberFormat="1" applyFont="1" applyBorder="1"/>
    <xf numFmtId="3" fontId="4" fillId="0" borderId="7" xfId="0" applyNumberFormat="1" applyFont="1" applyFill="1" applyBorder="1"/>
    <xf numFmtId="3" fontId="4" fillId="0" borderId="26" xfId="0" applyNumberFormat="1" applyFont="1" applyFill="1" applyBorder="1"/>
    <xf numFmtId="3" fontId="4" fillId="5" borderId="11" xfId="0" applyNumberFormat="1" applyFont="1" applyFill="1" applyBorder="1"/>
    <xf numFmtId="0" fontId="3" fillId="0" borderId="11" xfId="0" applyFont="1" applyBorder="1" applyAlignment="1">
      <alignment horizontal="right"/>
    </xf>
    <xf numFmtId="16" fontId="3" fillId="0" borderId="11" xfId="0" applyNumberFormat="1" applyFont="1" applyBorder="1" applyAlignment="1">
      <alignment horizontal="right"/>
    </xf>
    <xf numFmtId="0" fontId="0" fillId="3" borderId="0" xfId="0" applyFill="1"/>
    <xf numFmtId="164" fontId="4" fillId="2" borderId="11" xfId="0" applyNumberFormat="1" applyFont="1" applyFill="1" applyBorder="1" applyAlignment="1">
      <alignment vertical="top" wrapText="1"/>
    </xf>
    <xf numFmtId="17" fontId="11" fillId="4" borderId="18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0" borderId="12" xfId="0" applyNumberFormat="1" applyFont="1" applyFill="1" applyBorder="1"/>
    <xf numFmtId="165" fontId="4" fillId="5" borderId="11" xfId="0" applyNumberFormat="1" applyFont="1" applyFill="1" applyBorder="1"/>
    <xf numFmtId="0" fontId="0" fillId="0" borderId="8" xfId="0" applyBorder="1"/>
    <xf numFmtId="1" fontId="9" fillId="0" borderId="32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/>
    <xf numFmtId="0" fontId="8" fillId="3" borderId="0" xfId="0" applyNumberFormat="1" applyFont="1" applyFill="1" applyBorder="1" applyAlignment="1">
      <alignment horizontal="right"/>
    </xf>
    <xf numFmtId="14" fontId="0" fillId="0" borderId="0" xfId="0" applyNumberFormat="1"/>
    <xf numFmtId="167" fontId="3" fillId="0" borderId="11" xfId="0" applyNumberFormat="1" applyFont="1" applyBorder="1" applyAlignment="1">
      <alignment horizontal="right" vertical="top" wrapText="1"/>
    </xf>
    <xf numFmtId="167" fontId="3" fillId="0" borderId="11" xfId="0" applyNumberFormat="1" applyFont="1" applyBorder="1" applyAlignment="1">
      <alignment vertical="top" wrapText="1"/>
    </xf>
    <xf numFmtId="167" fontId="3" fillId="0" borderId="11" xfId="0" applyNumberFormat="1" applyFont="1" applyFill="1" applyBorder="1" applyAlignment="1">
      <alignment vertical="top" wrapText="1"/>
    </xf>
    <xf numFmtId="167" fontId="3" fillId="0" borderId="11" xfId="0" applyNumberFormat="1" applyFont="1" applyBorder="1"/>
    <xf numFmtId="167" fontId="3" fillId="0" borderId="11" xfId="0" applyNumberFormat="1" applyFont="1" applyFill="1" applyBorder="1"/>
    <xf numFmtId="167" fontId="3" fillId="0" borderId="28" xfId="0" applyNumberFormat="1" applyFont="1" applyFill="1" applyBorder="1"/>
    <xf numFmtId="0" fontId="1" fillId="0" borderId="22" xfId="0" applyFont="1" applyBorder="1"/>
    <xf numFmtId="0" fontId="13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167" fontId="3" fillId="0" borderId="28" xfId="0" applyNumberFormat="1" applyFont="1" applyFill="1" applyBorder="1" applyAlignment="1">
      <alignment vertical="top" wrapText="1"/>
    </xf>
    <xf numFmtId="167" fontId="3" fillId="0" borderId="16" xfId="0" applyNumberFormat="1" applyFont="1" applyBorder="1"/>
    <xf numFmtId="0" fontId="0" fillId="0" borderId="23" xfId="0" applyBorder="1"/>
    <xf numFmtId="167" fontId="3" fillId="0" borderId="28" xfId="0" applyNumberFormat="1" applyFont="1" applyBorder="1"/>
    <xf numFmtId="167" fontId="3" fillId="0" borderId="16" xfId="0" applyNumberFormat="1" applyFont="1" applyFill="1" applyBorder="1"/>
    <xf numFmtId="166" fontId="9" fillId="0" borderId="2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vertical="center" wrapText="1"/>
    </xf>
    <xf numFmtId="0" fontId="0" fillId="4" borderId="38" xfId="0" applyFill="1" applyBorder="1" applyAlignment="1">
      <alignment vertical="center"/>
    </xf>
    <xf numFmtId="0" fontId="3" fillId="4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vertical="top" wrapText="1"/>
    </xf>
    <xf numFmtId="0" fontId="0" fillId="0" borderId="35" xfId="0" applyBorder="1"/>
    <xf numFmtId="0" fontId="3" fillId="0" borderId="32" xfId="0" applyFont="1" applyBorder="1" applyAlignment="1">
      <alignment horizontal="center" vertical="top" wrapText="1"/>
    </xf>
    <xf numFmtId="167" fontId="3" fillId="0" borderId="16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39" xfId="0" applyFont="1" applyBorder="1" applyAlignment="1">
      <alignment horizontal="center" vertical="top" textRotation="90" wrapText="1"/>
    </xf>
    <xf numFmtId="0" fontId="10" fillId="0" borderId="13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4" borderId="19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right"/>
    </xf>
    <xf numFmtId="17" fontId="0" fillId="0" borderId="0" xfId="0" applyNumberFormat="1" applyAlignment="1">
      <alignment horizontal="right" vertical="top" wrapText="1"/>
    </xf>
    <xf numFmtId="168" fontId="8" fillId="3" borderId="0" xfId="0" applyNumberFormat="1" applyFont="1" applyFill="1" applyBorder="1" applyAlignment="1">
      <alignment horizontal="left"/>
    </xf>
    <xf numFmtId="0" fontId="14" fillId="3" borderId="0" xfId="0" applyFont="1" applyFill="1" applyAlignment="1">
      <alignment horizontal="right"/>
    </xf>
    <xf numFmtId="3" fontId="4" fillId="5" borderId="2" xfId="0" applyNumberFormat="1" applyFont="1" applyFill="1" applyBorder="1"/>
    <xf numFmtId="164" fontId="4" fillId="2" borderId="42" xfId="0" applyNumberFormat="1" applyFont="1" applyFill="1" applyBorder="1" applyAlignment="1">
      <alignment vertical="top" wrapText="1"/>
    </xf>
    <xf numFmtId="164" fontId="4" fillId="2" borderId="43" xfId="0" applyNumberFormat="1" applyFont="1" applyFill="1" applyBorder="1" applyAlignment="1">
      <alignment vertical="top" wrapText="1"/>
    </xf>
    <xf numFmtId="164" fontId="4" fillId="2" borderId="44" xfId="0" applyNumberFormat="1" applyFont="1" applyFill="1" applyBorder="1" applyAlignment="1">
      <alignment vertical="top" wrapText="1"/>
    </xf>
    <xf numFmtId="164" fontId="4" fillId="2" borderId="13" xfId="0" applyNumberFormat="1" applyFont="1" applyFill="1" applyBorder="1" applyAlignment="1">
      <alignment vertical="top" wrapText="1"/>
    </xf>
    <xf numFmtId="164" fontId="4" fillId="2" borderId="14" xfId="0" applyNumberFormat="1" applyFont="1" applyFill="1" applyBorder="1" applyAlignment="1">
      <alignment vertical="top" wrapText="1"/>
    </xf>
    <xf numFmtId="164" fontId="4" fillId="2" borderId="15" xfId="0" applyNumberFormat="1" applyFont="1" applyFill="1" applyBorder="1" applyAlignment="1">
      <alignment vertical="top" wrapText="1"/>
    </xf>
    <xf numFmtId="3" fontId="4" fillId="5" borderId="6" xfId="0" applyNumberFormat="1" applyFont="1" applyFill="1" applyBorder="1" applyAlignment="1">
      <alignment horizontal="right" vertical="top" wrapText="1"/>
    </xf>
    <xf numFmtId="3" fontId="4" fillId="5" borderId="2" xfId="0" applyNumberFormat="1" applyFont="1" applyFill="1" applyBorder="1" applyAlignment="1">
      <alignment horizontal="right" vertical="top" wrapText="1"/>
    </xf>
    <xf numFmtId="3" fontId="4" fillId="4" borderId="37" xfId="0" applyNumberFormat="1" applyFont="1" applyFill="1" applyBorder="1" applyAlignment="1">
      <alignment horizontal="right" vertical="center" wrapText="1"/>
    </xf>
    <xf numFmtId="3" fontId="4" fillId="5" borderId="27" xfId="0" applyNumberFormat="1" applyFont="1" applyFill="1" applyBorder="1" applyAlignment="1">
      <alignment horizontal="right" vertical="top" wrapText="1"/>
    </xf>
    <xf numFmtId="0" fontId="10" fillId="5" borderId="45" xfId="0" applyFont="1" applyFill="1" applyBorder="1" applyAlignment="1">
      <alignment horizontal="center" vertical="top" wrapText="1"/>
    </xf>
    <xf numFmtId="165" fontId="4" fillId="5" borderId="2" xfId="0" applyNumberFormat="1" applyFont="1" applyFill="1" applyBorder="1"/>
    <xf numFmtId="3" fontId="0" fillId="0" borderId="25" xfId="0" applyNumberFormat="1" applyBorder="1" applyAlignment="1">
      <alignment horizontal="center" vertical="top" wrapText="1"/>
    </xf>
    <xf numFmtId="0" fontId="7" fillId="3" borderId="0" xfId="0" applyFont="1" applyFill="1" applyAlignment="1">
      <alignment horizontal="left"/>
    </xf>
    <xf numFmtId="3" fontId="4" fillId="0" borderId="5" xfId="0" applyNumberFormat="1" applyFont="1" applyFill="1" applyBorder="1"/>
    <xf numFmtId="164" fontId="4" fillId="4" borderId="47" xfId="0" applyNumberFormat="1" applyFont="1" applyFill="1" applyBorder="1" applyAlignment="1">
      <alignment vertical="center" wrapText="1"/>
    </xf>
    <xf numFmtId="164" fontId="4" fillId="4" borderId="48" xfId="0" applyNumberFormat="1" applyFont="1" applyFill="1" applyBorder="1" applyAlignment="1">
      <alignment vertical="center" wrapText="1"/>
    </xf>
    <xf numFmtId="164" fontId="4" fillId="4" borderId="49" xfId="0" applyNumberFormat="1" applyFont="1" applyFill="1" applyBorder="1" applyAlignment="1">
      <alignment vertical="center" wrapText="1"/>
    </xf>
    <xf numFmtId="9" fontId="4" fillId="0" borderId="4" xfId="0" applyNumberFormat="1" applyFont="1" applyBorder="1" applyAlignment="1">
      <alignment horizontal="center" vertical="top" wrapText="1"/>
    </xf>
    <xf numFmtId="164" fontId="4" fillId="4" borderId="50" xfId="0" applyNumberFormat="1" applyFont="1" applyFill="1" applyBorder="1" applyAlignment="1">
      <alignment vertical="center" wrapText="1"/>
    </xf>
    <xf numFmtId="164" fontId="4" fillId="4" borderId="51" xfId="0" applyNumberFormat="1" applyFont="1" applyFill="1" applyBorder="1" applyAlignment="1">
      <alignment vertical="center" wrapText="1"/>
    </xf>
    <xf numFmtId="164" fontId="4" fillId="4" borderId="46" xfId="0" applyNumberFormat="1" applyFont="1" applyFill="1" applyBorder="1" applyAlignment="1">
      <alignment vertical="center" wrapText="1"/>
    </xf>
    <xf numFmtId="166" fontId="9" fillId="0" borderId="2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166" fontId="9" fillId="2" borderId="52" xfId="0" applyNumberFormat="1" applyFont="1" applyFill="1" applyBorder="1" applyAlignment="1">
      <alignment horizontal="center" vertical="top" wrapText="1"/>
    </xf>
    <xf numFmtId="164" fontId="4" fillId="2" borderId="16" xfId="0" applyNumberFormat="1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164" fontId="4" fillId="2" borderId="17" xfId="0" applyNumberFormat="1" applyFont="1" applyFill="1" applyBorder="1" applyAlignment="1">
      <alignment vertical="top" wrapText="1"/>
    </xf>
    <xf numFmtId="166" fontId="9" fillId="0" borderId="42" xfId="0" applyNumberFormat="1" applyFont="1" applyFill="1" applyBorder="1" applyAlignment="1">
      <alignment horizontal="center"/>
    </xf>
    <xf numFmtId="166" fontId="9" fillId="0" borderId="43" xfId="0" applyNumberFormat="1" applyFont="1" applyFill="1" applyBorder="1" applyAlignment="1">
      <alignment horizontal="center"/>
    </xf>
    <xf numFmtId="166" fontId="9" fillId="0" borderId="44" xfId="0" applyNumberFormat="1" applyFont="1" applyFill="1" applyBorder="1" applyAlignment="1">
      <alignment horizontal="center"/>
    </xf>
    <xf numFmtId="165" fontId="15" fillId="0" borderId="1" xfId="0" applyNumberFormat="1" applyFont="1" applyFill="1" applyBorder="1"/>
    <xf numFmtId="165" fontId="4" fillId="0" borderId="1" xfId="0" applyNumberFormat="1" applyFont="1" applyBorder="1" applyAlignment="1">
      <alignment horizontal="right"/>
    </xf>
    <xf numFmtId="9" fontId="4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3" fontId="4" fillId="0" borderId="56" xfId="0" applyNumberFormat="1" applyFont="1" applyFill="1" applyBorder="1" applyAlignment="1">
      <alignment vertical="top" wrapText="1"/>
    </xf>
    <xf numFmtId="3" fontId="4" fillId="5" borderId="57" xfId="0" applyNumberFormat="1" applyFont="1" applyFill="1" applyBorder="1" applyAlignment="1">
      <alignment vertical="top" wrapText="1"/>
    </xf>
    <xf numFmtId="3" fontId="4" fillId="5" borderId="17" xfId="0" applyNumberFormat="1" applyFont="1" applyFill="1" applyBorder="1" applyAlignment="1">
      <alignment horizontal="right" vertical="top" wrapText="1"/>
    </xf>
    <xf numFmtId="3" fontId="4" fillId="4" borderId="19" xfId="0" applyNumberFormat="1" applyFont="1" applyFill="1" applyBorder="1" applyAlignment="1">
      <alignment vertical="center" wrapText="1"/>
    </xf>
    <xf numFmtId="3" fontId="4" fillId="4" borderId="20" xfId="0" applyNumberFormat="1" applyFont="1" applyFill="1" applyBorder="1" applyAlignment="1">
      <alignment vertical="center" wrapText="1"/>
    </xf>
    <xf numFmtId="3" fontId="4" fillId="4" borderId="20" xfId="0" applyNumberFormat="1" applyFont="1" applyFill="1" applyBorder="1" applyAlignment="1">
      <alignment horizontal="right" vertical="center" wrapText="1"/>
    </xf>
    <xf numFmtId="3" fontId="4" fillId="4" borderId="58" xfId="0" applyNumberFormat="1" applyFont="1" applyFill="1" applyBorder="1" applyAlignment="1">
      <alignment vertical="center"/>
    </xf>
    <xf numFmtId="0" fontId="0" fillId="0" borderId="10" xfId="0" applyBorder="1"/>
    <xf numFmtId="0" fontId="0" fillId="0" borderId="25" xfId="0" applyBorder="1"/>
    <xf numFmtId="0" fontId="4" fillId="2" borderId="3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4" fillId="0" borderId="0" xfId="0" applyNumberFormat="1" applyFont="1" applyBorder="1"/>
    <xf numFmtId="165" fontId="4" fillId="0" borderId="0" xfId="0" applyNumberFormat="1" applyFont="1" applyFill="1" applyBorder="1"/>
    <xf numFmtId="165" fontId="4" fillId="5" borderId="0" xfId="0" applyNumberFormat="1" applyFont="1" applyFill="1" applyBorder="1"/>
    <xf numFmtId="0" fontId="4" fillId="2" borderId="0" xfId="0" applyFont="1" applyFill="1" applyBorder="1"/>
    <xf numFmtId="0" fontId="0" fillId="0" borderId="27" xfId="0" applyBorder="1"/>
    <xf numFmtId="0" fontId="0" fillId="0" borderId="61" xfId="0" applyBorder="1" applyAlignment="1">
      <alignment horizontal="center"/>
    </xf>
    <xf numFmtId="10" fontId="0" fillId="0" borderId="62" xfId="0" applyNumberFormat="1" applyBorder="1"/>
    <xf numFmtId="3" fontId="4" fillId="0" borderId="4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0" fontId="0" fillId="0" borderId="30" xfId="0" applyNumberForma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168" fontId="8" fillId="3" borderId="0" xfId="0" applyNumberFormat="1" applyFont="1" applyFill="1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" fontId="3" fillId="0" borderId="36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/>
    </xf>
    <xf numFmtId="17" fontId="3" fillId="3" borderId="24" xfId="0" applyNumberFormat="1" applyFont="1" applyFill="1" applyBorder="1" applyAlignment="1">
      <alignment horizontal="center"/>
    </xf>
    <xf numFmtId="17" fontId="3" fillId="3" borderId="30" xfId="0" applyNumberFormat="1" applyFont="1" applyFill="1" applyBorder="1" applyAlignment="1">
      <alignment horizontal="center"/>
    </xf>
    <xf numFmtId="17" fontId="3" fillId="3" borderId="0" xfId="0" applyNumberFormat="1" applyFont="1" applyFill="1" applyBorder="1" applyAlignment="1">
      <alignment horizontal="center"/>
    </xf>
    <xf numFmtId="17" fontId="3" fillId="3" borderId="35" xfId="0" applyNumberFormat="1" applyFont="1" applyFill="1" applyBorder="1" applyAlignment="1">
      <alignment horizontal="center"/>
    </xf>
    <xf numFmtId="17" fontId="3" fillId="3" borderId="8" xfId="0" applyNumberFormat="1" applyFont="1" applyFill="1" applyBorder="1" applyAlignment="1">
      <alignment horizontal="center"/>
    </xf>
    <xf numFmtId="17" fontId="3" fillId="3" borderId="9" xfId="0" applyNumberFormat="1" applyFont="1" applyFill="1" applyBorder="1" applyAlignment="1">
      <alignment horizontal="center"/>
    </xf>
    <xf numFmtId="17" fontId="3" fillId="3" borderId="41" xfId="0" applyNumberFormat="1" applyFont="1" applyFill="1" applyBorder="1" applyAlignment="1">
      <alignment horizontal="center"/>
    </xf>
    <xf numFmtId="17" fontId="3" fillId="3" borderId="1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4" xfId="0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65" fontId="4" fillId="0" borderId="52" xfId="0" applyNumberFormat="1" applyFont="1" applyBorder="1" applyAlignment="1">
      <alignment horizontal="center"/>
    </xf>
    <xf numFmtId="165" fontId="4" fillId="0" borderId="63" xfId="0" applyNumberFormat="1" applyFont="1" applyBorder="1" applyAlignment="1">
      <alignment horizontal="center"/>
    </xf>
    <xf numFmtId="165" fontId="4" fillId="0" borderId="64" xfId="0" applyNumberFormat="1" applyFont="1" applyBorder="1" applyAlignment="1">
      <alignment horizontal="center"/>
    </xf>
    <xf numFmtId="165" fontId="4" fillId="0" borderId="65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0CB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de-DE"/>
              <a:t>Monatliche</a:t>
            </a:r>
            <a:r>
              <a:rPr lang="de-DE" baseline="0"/>
              <a:t> Verkehrszahlen nach Fahrzeugtyp</a:t>
            </a:r>
            <a:br>
              <a:rPr lang="de-DE" baseline="0"/>
            </a:br>
            <a:r>
              <a:rPr lang="de-DE" baseline="0"/>
              <a:t>Freiburg Osttunnel Jan. 2009 bis Juni 2015</a:t>
            </a:r>
            <a:endParaRPr lang="de-DE"/>
          </a:p>
        </c:rich>
      </c:tx>
      <c:layout>
        <c:manualLayout>
          <c:xMode val="edge"/>
          <c:yMode val="edge"/>
          <c:x val="3.6499491933755332E-2"/>
          <c:y val="1.473684210526315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autom_zählung!$S$6</c:f>
              <c:strCache>
                <c:ptCount val="1"/>
                <c:pt idx="0">
                  <c:v>PKW
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trendline>
            <c:spPr>
              <a:ln w="31750">
                <a:solidFill>
                  <a:schemeClr val="accent6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val>
            <c:numRef>
              <c:f>autom_zählung!$S$7:$S$89</c:f>
              <c:numCache>
                <c:formatCode>0.0</c:formatCode>
                <c:ptCount val="41"/>
                <c:pt idx="0">
                  <c:v>100</c:v>
                </c:pt>
                <c:pt idx="1">
                  <c:v>101.36153287183998</c:v>
                </c:pt>
                <c:pt idx="2">
                  <c:v>104.18021187899184</c:v>
                </c:pt>
                <c:pt idx="3">
                  <c:v>109.54602822503539</c:v>
                </c:pt>
                <c:pt idx="4">
                  <c:v>109.61104524419628</c:v>
                </c:pt>
                <c:pt idx="5">
                  <c:v>110.43714384059358</c:v>
                </c:pt>
                <c:pt idx="6">
                  <c:v>95.089302788082762</c:v>
                </c:pt>
                <c:pt idx="7">
                  <c:v>103.02520365625118</c:v>
                </c:pt>
                <c:pt idx="8">
                  <c:v>105.71384862508127</c:v>
                </c:pt>
                <c:pt idx="9">
                  <c:v>110.36830229089378</c:v>
                </c:pt>
                <c:pt idx="10">
                  <c:v>109.50778291964663</c:v>
                </c:pt>
                <c:pt idx="11">
                  <c:v>108.84996366695987</c:v>
                </c:pt>
                <c:pt idx="12">
                  <c:v>99.5793016407236</c:v>
                </c:pt>
                <c:pt idx="13">
                  <c:v>105.1401690442498</c:v>
                </c:pt>
                <c:pt idx="14">
                  <c:v>104.28347420354152</c:v>
                </c:pt>
                <c:pt idx="15">
                  <c:v>114.8965464489234</c:v>
                </c:pt>
                <c:pt idx="16">
                  <c:v>112.4870922094313</c:v>
                </c:pt>
                <c:pt idx="17">
                  <c:v>110.63219489807625</c:v>
                </c:pt>
                <c:pt idx="18">
                  <c:v>102.16085975446514</c:v>
                </c:pt>
                <c:pt idx="19">
                  <c:v>105.49967491490419</c:v>
                </c:pt>
                <c:pt idx="20">
                  <c:v>108.99529582743719</c:v>
                </c:pt>
                <c:pt idx="21">
                  <c:v>109.29360920946954</c:v>
                </c:pt>
                <c:pt idx="22">
                  <c:v>111.2096990094466</c:v>
                </c:pt>
                <c:pt idx="23">
                  <c:v>110.70103644777602</c:v>
                </c:pt>
                <c:pt idx="24">
                  <c:v>99.961754694611244</c:v>
                </c:pt>
                <c:pt idx="25">
                  <c:v>103.06727349217883</c:v>
                </c:pt>
                <c:pt idx="26">
                  <c:v>107.19394194362641</c:v>
                </c:pt>
                <c:pt idx="27">
                  <c:v>110.00114735916166</c:v>
                </c:pt>
                <c:pt idx="28">
                  <c:v>106.39461506100125</c:v>
                </c:pt>
                <c:pt idx="29">
                  <c:v>107.74467434122461</c:v>
                </c:pt>
                <c:pt idx="30">
                  <c:v>100.61957394729797</c:v>
                </c:pt>
                <c:pt idx="31">
                  <c:v>100.24094542394921</c:v>
                </c:pt>
                <c:pt idx="32">
                  <c:v>101.27356866944584</c:v>
                </c:pt>
                <c:pt idx="33">
                  <c:v>115.19485983095575</c:v>
                </c:pt>
                <c:pt idx="34">
                  <c:v>105.34669369334915</c:v>
                </c:pt>
                <c:pt idx="35">
                  <c:v>100.07266608023866</c:v>
                </c:pt>
                <c:pt idx="36">
                  <c:v>96.565571576089042</c:v>
                </c:pt>
                <c:pt idx="37">
                  <c:v>104.83420660113971</c:v>
                </c:pt>
                <c:pt idx="38">
                  <c:v>105.86300531609744</c:v>
                </c:pt>
                <c:pt idx="39">
                  <c:v>106.7273492178835</c:v>
                </c:pt>
                <c:pt idx="40">
                  <c:v>106.70440203465023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autom_zählung!$T$6</c:f>
              <c:strCache>
                <c:ptCount val="1"/>
                <c:pt idx="0">
                  <c:v>Lfw + 
LKW ohne Anhänger
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dPt>
            <c:idx val="15"/>
            <c:bubble3D val="0"/>
            <c:spPr>
              <a:ln w="38100">
                <a:solidFill>
                  <a:srgbClr val="90CB55"/>
                </a:solidFill>
              </a:ln>
            </c:spPr>
          </c:dPt>
          <c:trendline>
            <c:spPr>
              <a:ln w="31750">
                <a:solidFill>
                  <a:schemeClr val="accent3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val>
            <c:numRef>
              <c:f>autom_zählung!$T$7:$T$89</c:f>
              <c:numCache>
                <c:formatCode>0.0</c:formatCode>
                <c:ptCount val="41"/>
                <c:pt idx="0">
                  <c:v>100</c:v>
                </c:pt>
                <c:pt idx="1">
                  <c:v>107.16486902927581</c:v>
                </c:pt>
                <c:pt idx="2">
                  <c:v>115.52388289676425</c:v>
                </c:pt>
                <c:pt idx="3">
                  <c:v>122.18798151001539</c:v>
                </c:pt>
                <c:pt idx="4">
                  <c:v>120.03081664098613</c:v>
                </c:pt>
                <c:pt idx="5">
                  <c:v>128.31278890600925</c:v>
                </c:pt>
                <c:pt idx="6">
                  <c:v>94.761171032357467</c:v>
                </c:pt>
                <c:pt idx="7">
                  <c:v>108.89830508474576</c:v>
                </c:pt>
                <c:pt idx="8">
                  <c:v>123.45916795069338</c:v>
                </c:pt>
                <c:pt idx="9">
                  <c:v>128.23574730354392</c:v>
                </c:pt>
                <c:pt idx="10">
                  <c:v>126.61787365177194</c:v>
                </c:pt>
                <c:pt idx="11">
                  <c:v>133.20493066255779</c:v>
                </c:pt>
                <c:pt idx="12">
                  <c:v>105.0462249614792</c:v>
                </c:pt>
                <c:pt idx="13">
                  <c:v>120.87827426810478</c:v>
                </c:pt>
                <c:pt idx="14">
                  <c:v>124.65331278890601</c:v>
                </c:pt>
                <c:pt idx="15">
                  <c:v>134.74576271186442</c:v>
                </c:pt>
                <c:pt idx="16">
                  <c:v>138.21263482280429</c:v>
                </c:pt>
                <c:pt idx="17">
                  <c:v>130.00770416024653</c:v>
                </c:pt>
                <c:pt idx="18">
                  <c:v>113.36671802773498</c:v>
                </c:pt>
                <c:pt idx="19">
                  <c:v>118.29738058551618</c:v>
                </c:pt>
                <c:pt idx="20">
                  <c:v>130.66255778120183</c:v>
                </c:pt>
                <c:pt idx="21">
                  <c:v>131.35593220338984</c:v>
                </c:pt>
                <c:pt idx="22">
                  <c:v>137.86594761171031</c:v>
                </c:pt>
                <c:pt idx="23">
                  <c:v>141.0246533127889</c:v>
                </c:pt>
                <c:pt idx="24">
                  <c:v>115.21571648690292</c:v>
                </c:pt>
                <c:pt idx="25">
                  <c:v>118.9522342064715</c:v>
                </c:pt>
                <c:pt idx="26">
                  <c:v>123.69029275808936</c:v>
                </c:pt>
                <c:pt idx="27">
                  <c:v>137.36517719568567</c:v>
                </c:pt>
                <c:pt idx="28">
                  <c:v>130.00770416024653</c:v>
                </c:pt>
                <c:pt idx="29">
                  <c:v>135.16949152542372</c:v>
                </c:pt>
                <c:pt idx="30">
                  <c:v>112.63482280431434</c:v>
                </c:pt>
                <c:pt idx="31">
                  <c:v>112.13405238828969</c:v>
                </c:pt>
                <c:pt idx="32">
                  <c:v>114.09861325115563</c:v>
                </c:pt>
                <c:pt idx="33">
                  <c:v>147.9969183359014</c:v>
                </c:pt>
                <c:pt idx="34">
                  <c:v>127.73497688751927</c:v>
                </c:pt>
                <c:pt idx="35">
                  <c:v>126.92604006163329</c:v>
                </c:pt>
                <c:pt idx="36">
                  <c:v>112.36517719568566</c:v>
                </c:pt>
                <c:pt idx="37">
                  <c:v>124.69183359013867</c:v>
                </c:pt>
                <c:pt idx="38">
                  <c:v>134.12942989214176</c:v>
                </c:pt>
                <c:pt idx="39">
                  <c:v>136.90292758089367</c:v>
                </c:pt>
                <c:pt idx="40">
                  <c:v>134.59167950693373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autom_zählung!$U$6</c:f>
              <c:strCache>
                <c:ptCount val="1"/>
                <c:pt idx="0">
                  <c:v>LKW
mit Anhänger
+ Sattel
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 w="31750">
                <a:solidFill>
                  <a:schemeClr val="tx1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val>
            <c:numRef>
              <c:f>autom_zählung!$U$7:$U$89</c:f>
              <c:numCache>
                <c:formatCode>0.0</c:formatCode>
                <c:ptCount val="41"/>
                <c:pt idx="0">
                  <c:v>100</c:v>
                </c:pt>
                <c:pt idx="1">
                  <c:v>115.25559105431309</c:v>
                </c:pt>
                <c:pt idx="2">
                  <c:v>126.1182108626198</c:v>
                </c:pt>
                <c:pt idx="3">
                  <c:v>132.42811501597444</c:v>
                </c:pt>
                <c:pt idx="4">
                  <c:v>126.35782747603834</c:v>
                </c:pt>
                <c:pt idx="5">
                  <c:v>136.74121405750799</c:v>
                </c:pt>
                <c:pt idx="6">
                  <c:v>96.006389776357821</c:v>
                </c:pt>
                <c:pt idx="7">
                  <c:v>118.45047923322684</c:v>
                </c:pt>
                <c:pt idx="8">
                  <c:v>140.01597444089458</c:v>
                </c:pt>
                <c:pt idx="9">
                  <c:v>137.06070287539936</c:v>
                </c:pt>
                <c:pt idx="10">
                  <c:v>133.22683706070288</c:v>
                </c:pt>
                <c:pt idx="11">
                  <c:v>151.2779552715655</c:v>
                </c:pt>
                <c:pt idx="12">
                  <c:v>114.21725239616613</c:v>
                </c:pt>
                <c:pt idx="13">
                  <c:v>142.01277955271564</c:v>
                </c:pt>
                <c:pt idx="14">
                  <c:v>155.27156549520765</c:v>
                </c:pt>
                <c:pt idx="15">
                  <c:v>147.60383386581469</c:v>
                </c:pt>
                <c:pt idx="16">
                  <c:v>164.77635782747603</c:v>
                </c:pt>
                <c:pt idx="17">
                  <c:v>147.68370607028754</c:v>
                </c:pt>
                <c:pt idx="18">
                  <c:v>124.52076677316295</c:v>
                </c:pt>
                <c:pt idx="19">
                  <c:v>135.22364217252397</c:v>
                </c:pt>
                <c:pt idx="20">
                  <c:v>158.78594249201279</c:v>
                </c:pt>
                <c:pt idx="21">
                  <c:v>146.96485623003196</c:v>
                </c:pt>
                <c:pt idx="22">
                  <c:v>152.39616613418531</c:v>
                </c:pt>
                <c:pt idx="23">
                  <c:v>159.02555910543131</c:v>
                </c:pt>
                <c:pt idx="24">
                  <c:v>127.79552715654951</c:v>
                </c:pt>
                <c:pt idx="25">
                  <c:v>136.18210862619807</c:v>
                </c:pt>
                <c:pt idx="26">
                  <c:v>138.57827476038338</c:v>
                </c:pt>
                <c:pt idx="27">
                  <c:v>159.7444089456869</c:v>
                </c:pt>
                <c:pt idx="28">
                  <c:v>143.61022364217254</c:v>
                </c:pt>
                <c:pt idx="29">
                  <c:v>152.39616613418531</c:v>
                </c:pt>
                <c:pt idx="30">
                  <c:v>138.25878594249201</c:v>
                </c:pt>
                <c:pt idx="31">
                  <c:v>124.60063897763578</c:v>
                </c:pt>
                <c:pt idx="32">
                  <c:v>129.2332268370607</c:v>
                </c:pt>
                <c:pt idx="33">
                  <c:v>157.34824281150159</c:v>
                </c:pt>
                <c:pt idx="34">
                  <c:v>141.21405750798721</c:v>
                </c:pt>
                <c:pt idx="35">
                  <c:v>136.82108626198084</c:v>
                </c:pt>
                <c:pt idx="36">
                  <c:v>131.07028753993609</c:v>
                </c:pt>
                <c:pt idx="37">
                  <c:v>149.68051118210863</c:v>
                </c:pt>
                <c:pt idx="38">
                  <c:v>165.4153354632588</c:v>
                </c:pt>
                <c:pt idx="39">
                  <c:v>158.14696485623003</c:v>
                </c:pt>
                <c:pt idx="40">
                  <c:v>143.21086261980832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55200"/>
        <c:axId val="140472832"/>
      </c:lineChart>
      <c:catAx>
        <c:axId val="125555200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crossAx val="140472832"/>
        <c:crossesAt val="80"/>
        <c:auto val="0"/>
        <c:lblAlgn val="ctr"/>
        <c:lblOffset val="100"/>
        <c:noMultiLvlLbl val="0"/>
      </c:catAx>
      <c:valAx>
        <c:axId val="140472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5555200"/>
        <c:crossesAt val="1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29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0.06055</cdr:x>
      <cdr:y>0.6255</cdr:y>
    </cdr:from>
    <cdr:to>
      <cdr:x>0.08691</cdr:x>
      <cdr:y>0.63308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2429" y="3773352"/>
          <a:ext cx="244928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0.19286</cdr:x>
      <cdr:y>0.13579</cdr:y>
    </cdr:from>
    <cdr:to>
      <cdr:x>0.19286</cdr:x>
      <cdr:y>0.60237</cdr:y>
    </cdr:to>
    <cdr:cxnSp macro="">
      <cdr:nvCxnSpPr>
        <cdr:cNvPr id="4" name="Gerade Verbindung 3"/>
        <cdr:cNvCxnSpPr/>
      </cdr:nvCxnSpPr>
      <cdr:spPr>
        <a:xfrm xmlns:a="http://schemas.openxmlformats.org/drawingml/2006/main">
          <a:off x="1795463" y="819150"/>
          <a:ext cx="0" cy="281463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0.33861</cdr:x>
      <cdr:y>0.13559</cdr:y>
    </cdr:from>
    <cdr:to>
      <cdr:x>0.33934</cdr:x>
      <cdr:y>0.6015</cdr:y>
    </cdr:to>
    <cdr:cxnSp macro="">
      <cdr:nvCxnSpPr>
        <cdr:cNvPr id="5" name="Gerade Verbindung 4"/>
        <cdr:cNvCxnSpPr/>
      </cdr:nvCxnSpPr>
      <cdr:spPr>
        <a:xfrm xmlns:a="http://schemas.openxmlformats.org/drawingml/2006/main" flipH="1">
          <a:off x="3152321" y="817943"/>
          <a:ext cx="6764" cy="281062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0.06395</cdr:x>
      <cdr:y>0.53324</cdr:y>
    </cdr:from>
    <cdr:to>
      <cdr:x>0.17661</cdr:x>
      <cdr:y>0.60433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595384" y="3216763"/>
          <a:ext cx="1048813" cy="428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2009</a:t>
          </a:r>
        </a:p>
      </cdr:txBody>
    </cdr:sp>
  </cdr:relSizeAnchor>
  <cdr:relSizeAnchor xmlns:cdr="http://schemas.openxmlformats.org/drawingml/2006/chartDrawing">
    <cdr:from>
      <cdr:x>0.19123</cdr:x>
      <cdr:y>0.53321</cdr:y>
    </cdr:from>
    <cdr:to>
      <cdr:x>0.30938</cdr:x>
      <cdr:y>0.6043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1780268" y="3216587"/>
          <a:ext cx="1099911" cy="428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0.33739</cdr:x>
      <cdr:y>0.53321</cdr:y>
    </cdr:from>
    <cdr:to>
      <cdr:x>0.47625</cdr:x>
      <cdr:y>0.6043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3140982" y="3216587"/>
          <a:ext cx="1292680" cy="428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0.43897</cdr:x>
      <cdr:y>0.66509</cdr:y>
    </cdr:from>
    <cdr:to>
      <cdr:x>0.96821</cdr:x>
      <cdr:y>0.96682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078983" y="3991039"/>
          <a:ext cx="4917786" cy="1810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2000" b="1"/>
            <a:t>Monatliche Entwicklung </a:t>
          </a:r>
          <a:r>
            <a:rPr lang="de-DE" sz="2000" b="1" baseline="0"/>
            <a:t> 2009 bis 2012 </a:t>
          </a:r>
        </a:p>
        <a:p xmlns:a="http://schemas.openxmlformats.org/drawingml/2006/main">
          <a:pPr algn="r"/>
          <a:r>
            <a:rPr lang="de-DE" sz="2000" b="1" baseline="0"/>
            <a:t>PKW:                                            4,8%</a:t>
          </a:r>
        </a:p>
        <a:p xmlns:a="http://schemas.openxmlformats.org/drawingml/2006/main">
          <a:pPr algn="r"/>
          <a:r>
            <a:rPr lang="de-DE" sz="2000" b="1" baseline="0"/>
            <a:t>   Lieferw. + LKW ohne Anh.:   10,7%</a:t>
          </a:r>
        </a:p>
        <a:p xmlns:a="http://schemas.openxmlformats.org/drawingml/2006/main">
          <a:pPr algn="r"/>
          <a:r>
            <a:rPr lang="de-DE" sz="2000" b="1" baseline="0"/>
            <a:t>LKW mit Anh. + Sattelz.:       19,1%</a:t>
          </a:r>
        </a:p>
        <a:p xmlns:a="http://schemas.openxmlformats.org/drawingml/2006/main">
          <a:pPr algn="r"/>
          <a:r>
            <a:rPr lang="de-DE" sz="2000" b="1" baseline="0"/>
            <a:t>Sattelzüge:                               23,5%</a:t>
          </a:r>
          <a:endParaRPr lang="de-DE" sz="2000" b="1"/>
        </a:p>
      </cdr:txBody>
    </cdr:sp>
  </cdr:relSizeAnchor>
  <cdr:relSizeAnchor xmlns:cdr="http://schemas.openxmlformats.org/drawingml/2006/chartDrawing">
    <cdr:from>
      <cdr:x>0.48669</cdr:x>
      <cdr:y>0.75039</cdr:y>
    </cdr:from>
    <cdr:to>
      <cdr:x>0.56244</cdr:x>
      <cdr:y>0.75118</cdr:y>
    </cdr:to>
    <cdr:cxnSp macro="">
      <cdr:nvCxnSpPr>
        <cdr:cNvPr id="7" name="Gerade Verbindung 6"/>
        <cdr:cNvCxnSpPr/>
      </cdr:nvCxnSpPr>
      <cdr:spPr>
        <a:xfrm xmlns:a="http://schemas.openxmlformats.org/drawingml/2006/main">
          <a:off x="4529138" y="4524375"/>
          <a:ext cx="704850" cy="476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90CB55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0.4855</cdr:x>
      <cdr:y>0.80463</cdr:y>
    </cdr:from>
    <cdr:to>
      <cdr:x>0.56124</cdr:x>
      <cdr:y>0.80542</cdr:y>
    </cdr:to>
    <cdr:cxnSp macro="">
      <cdr:nvCxnSpPr>
        <cdr:cNvPr id="16" name="Gerade Verbindung 15"/>
        <cdr:cNvCxnSpPr/>
      </cdr:nvCxnSpPr>
      <cdr:spPr>
        <a:xfrm xmlns:a="http://schemas.openxmlformats.org/drawingml/2006/main">
          <a:off x="4518026" y="4851400"/>
          <a:ext cx="704850" cy="476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0.48652</cdr:x>
      <cdr:y>0.85519</cdr:y>
    </cdr:from>
    <cdr:to>
      <cdr:x>0.56227</cdr:x>
      <cdr:y>0.85598</cdr:y>
    </cdr:to>
    <cdr:cxnSp macro="">
      <cdr:nvCxnSpPr>
        <cdr:cNvPr id="17" name="Gerade Verbindung 16"/>
        <cdr:cNvCxnSpPr/>
      </cdr:nvCxnSpPr>
      <cdr:spPr>
        <a:xfrm xmlns:a="http://schemas.openxmlformats.org/drawingml/2006/main">
          <a:off x="4527550" y="5156200"/>
          <a:ext cx="704850" cy="476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0.63459</cdr:x>
      <cdr:y>0.13158</cdr:y>
    </cdr:from>
    <cdr:to>
      <cdr:x>0.63581</cdr:x>
      <cdr:y>0.6015</cdr:y>
    </cdr:to>
    <cdr:cxnSp macro="">
      <cdr:nvCxnSpPr>
        <cdr:cNvPr id="18" name="Gerade Verbindung 17"/>
        <cdr:cNvCxnSpPr/>
      </cdr:nvCxnSpPr>
      <cdr:spPr>
        <a:xfrm xmlns:a="http://schemas.openxmlformats.org/drawingml/2006/main">
          <a:off x="5907768" y="793750"/>
          <a:ext cx="11339" cy="283482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0.93116</cdr:x>
      <cdr:y>0.13624</cdr:y>
    </cdr:from>
    <cdr:to>
      <cdr:x>0.93179</cdr:x>
      <cdr:y>0.60526</cdr:y>
    </cdr:to>
    <cdr:cxnSp macro="">
      <cdr:nvCxnSpPr>
        <cdr:cNvPr id="14" name="Gerade Verbindung 13"/>
        <cdr:cNvCxnSpPr/>
      </cdr:nvCxnSpPr>
      <cdr:spPr>
        <a:xfrm xmlns:a="http://schemas.openxmlformats.org/drawingml/2006/main">
          <a:off x="8668657" y="821871"/>
          <a:ext cx="5896" cy="282937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0.78256</cdr:x>
      <cdr:y>0.13624</cdr:y>
    </cdr:from>
    <cdr:to>
      <cdr:x>0.78319</cdr:x>
      <cdr:y>0.6015</cdr:y>
    </cdr:to>
    <cdr:cxnSp macro="">
      <cdr:nvCxnSpPr>
        <cdr:cNvPr id="15" name="Gerade Verbindung 14"/>
        <cdr:cNvCxnSpPr/>
      </cdr:nvCxnSpPr>
      <cdr:spPr>
        <a:xfrm xmlns:a="http://schemas.openxmlformats.org/drawingml/2006/main">
          <a:off x="7285264" y="821872"/>
          <a:ext cx="5896" cy="28066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0.48721</cdr:x>
      <cdr:y>0.13624</cdr:y>
    </cdr:from>
    <cdr:to>
      <cdr:x>0.4878</cdr:x>
      <cdr:y>0.6015</cdr:y>
    </cdr:to>
    <cdr:cxnSp macro="">
      <cdr:nvCxnSpPr>
        <cdr:cNvPr id="19" name="Gerade Verbindung 18"/>
        <cdr:cNvCxnSpPr/>
      </cdr:nvCxnSpPr>
      <cdr:spPr>
        <a:xfrm xmlns:a="http://schemas.openxmlformats.org/drawingml/2006/main" flipH="1">
          <a:off x="4535714" y="821872"/>
          <a:ext cx="5444" cy="28066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0.48901</cdr:x>
      <cdr:y>0.53447</cdr:y>
    </cdr:from>
    <cdr:to>
      <cdr:x>0.62787</cdr:x>
      <cdr:y>0.60019</cdr:y>
    </cdr:to>
    <cdr:sp macro="" textlink="">
      <cdr:nvSpPr>
        <cdr:cNvPr id="20" name="Textfeld 1"/>
        <cdr:cNvSpPr txBox="1"/>
      </cdr:nvSpPr>
      <cdr:spPr>
        <a:xfrm xmlns:a="http://schemas.openxmlformats.org/drawingml/2006/main">
          <a:off x="4552497" y="3224213"/>
          <a:ext cx="1292680" cy="396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0.63761</cdr:x>
      <cdr:y>0.53368</cdr:y>
    </cdr:from>
    <cdr:to>
      <cdr:x>0.77647</cdr:x>
      <cdr:y>0.59831</cdr:y>
    </cdr:to>
    <cdr:sp macro="" textlink="">
      <cdr:nvSpPr>
        <cdr:cNvPr id="21" name="Textfeld 1"/>
        <cdr:cNvSpPr txBox="1"/>
      </cdr:nvSpPr>
      <cdr:spPr>
        <a:xfrm xmlns:a="http://schemas.openxmlformats.org/drawingml/2006/main">
          <a:off x="5935889" y="3219450"/>
          <a:ext cx="1292680" cy="389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0.78499</cdr:x>
      <cdr:y>0.53053</cdr:y>
    </cdr:from>
    <cdr:to>
      <cdr:x>0.92385</cdr:x>
      <cdr:y>0.60019</cdr:y>
    </cdr:to>
    <cdr:sp macro="" textlink="">
      <cdr:nvSpPr>
        <cdr:cNvPr id="22" name="Textfeld 1"/>
        <cdr:cNvSpPr txBox="1"/>
      </cdr:nvSpPr>
      <cdr:spPr>
        <a:xfrm xmlns:a="http://schemas.openxmlformats.org/drawingml/2006/main">
          <a:off x="7307942" y="3200400"/>
          <a:ext cx="1292680" cy="420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2014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27"/>
  <sheetViews>
    <sheetView tabSelected="1" view="pageBreakPreview" zoomScaleNormal="110" zoomScaleSheetLayoutView="100" workbookViewId="0">
      <pane xSplit="2" ySplit="6" topLeftCell="C48" activePane="bottomRight" state="frozenSplit"/>
      <selection pane="topRight" activeCell="L1" sqref="L1"/>
      <selection pane="bottomLeft" activeCell="A14" sqref="A14"/>
      <selection pane="bottomRight" activeCell="B4" sqref="B4:R6"/>
    </sheetView>
  </sheetViews>
  <sheetFormatPr baseColWidth="10" defaultColWidth="11.7109375" defaultRowHeight="12" x14ac:dyDescent="0.2"/>
  <cols>
    <col min="1" max="1" width="3.7109375" style="1" customWidth="1"/>
    <col min="2" max="2" width="17" style="1" customWidth="1"/>
    <col min="3" max="3" width="6.7109375" style="74" customWidth="1"/>
    <col min="4" max="4" width="8.7109375" style="1" customWidth="1"/>
    <col min="5" max="5" width="7.7109375" style="1" customWidth="1"/>
    <col min="6" max="6" width="8.7109375" style="9" customWidth="1"/>
    <col min="7" max="7" width="7.7109375" style="1" customWidth="1"/>
    <col min="8" max="10" width="7.7109375" customWidth="1"/>
    <col min="11" max="11" width="7.7109375" style="1" customWidth="1"/>
    <col min="12" max="12" width="7.7109375" style="9" customWidth="1"/>
    <col min="13" max="13" width="7.7109375" customWidth="1"/>
    <col min="14" max="14" width="7.7109375" style="9" customWidth="1"/>
    <col min="15" max="15" width="7.7109375" customWidth="1"/>
    <col min="16" max="16" width="7.7109375" style="1" customWidth="1"/>
    <col min="17" max="18" width="7.7109375" style="9" customWidth="1"/>
    <col min="19" max="19" width="7.7109375" style="1" customWidth="1"/>
    <col min="20" max="20" width="7.7109375" customWidth="1"/>
    <col min="21" max="21" width="7.7109375" style="1" customWidth="1"/>
    <col min="22" max="22" width="7.7109375" customWidth="1"/>
    <col min="23" max="23" width="7.7109375" style="1" customWidth="1"/>
    <col min="24" max="24" width="32.42578125" style="1" customWidth="1"/>
    <col min="25" max="26" width="11.7109375" customWidth="1"/>
    <col min="28" max="29" width="11.7109375" customWidth="1"/>
  </cols>
  <sheetData>
    <row r="1" spans="1:29" ht="15.75" x14ac:dyDescent="0.25">
      <c r="A1" s="14"/>
      <c r="B1" s="126" t="s">
        <v>11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60"/>
      <c r="R1" s="60"/>
      <c r="S1" s="60"/>
      <c r="T1" s="61" t="s">
        <v>59</v>
      </c>
      <c r="U1" s="180">
        <v>42156</v>
      </c>
      <c r="V1" s="180"/>
      <c r="W1" s="110"/>
      <c r="X1" s="111" t="str">
        <f>TEXT(MONAT,"MMM / JJ")</f>
        <v>Jun / 15</v>
      </c>
    </row>
    <row r="2" spans="1:29" ht="15.75" x14ac:dyDescent="0.25">
      <c r="A2" s="14"/>
      <c r="B2" s="195" t="s">
        <v>10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4" t="s">
        <v>33</v>
      </c>
      <c r="O2" s="194"/>
      <c r="P2" s="194"/>
      <c r="Q2" s="194"/>
      <c r="R2" s="194"/>
      <c r="S2" s="194"/>
      <c r="T2" s="194"/>
      <c r="U2" s="194"/>
      <c r="V2" s="194"/>
      <c r="W2" s="108"/>
      <c r="X2" s="49"/>
    </row>
    <row r="3" spans="1:29" s="1" customFormat="1" ht="12" customHeight="1" thickBot="1" x14ac:dyDescent="0.3">
      <c r="A3" s="14"/>
      <c r="B3" s="40"/>
      <c r="C3" s="73"/>
      <c r="D3" s="14"/>
      <c r="E3" s="14"/>
      <c r="F3" s="15"/>
      <c r="G3" s="14"/>
      <c r="H3" s="14"/>
      <c r="I3" s="14"/>
      <c r="J3" s="14"/>
      <c r="K3" s="14"/>
      <c r="L3" s="15"/>
      <c r="M3" s="16"/>
      <c r="N3" s="15"/>
      <c r="O3" s="14"/>
      <c r="P3" s="14"/>
      <c r="Q3" s="15"/>
      <c r="R3" s="15"/>
      <c r="S3" s="14"/>
      <c r="T3" s="14"/>
      <c r="U3" s="14"/>
      <c r="V3" s="14"/>
      <c r="W3" s="14"/>
    </row>
    <row r="4" spans="1:29" ht="12.75" thickBot="1" x14ac:dyDescent="0.25">
      <c r="A4" s="56"/>
      <c r="B4" s="196" t="s">
        <v>18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 t="s">
        <v>19</v>
      </c>
      <c r="Q4" s="199"/>
      <c r="R4" s="200"/>
      <c r="S4" s="181" t="s">
        <v>30</v>
      </c>
      <c r="T4" s="181"/>
      <c r="U4" s="181"/>
      <c r="V4" s="181"/>
      <c r="W4" s="182"/>
      <c r="X4" s="41" t="s">
        <v>12</v>
      </c>
    </row>
    <row r="5" spans="1:29" s="10" customFormat="1" ht="11.25" x14ac:dyDescent="0.2">
      <c r="A5" s="57">
        <v>1</v>
      </c>
      <c r="B5" s="83">
        <f>A5+1</f>
        <v>2</v>
      </c>
      <c r="C5" s="58">
        <f>B5+1</f>
        <v>3</v>
      </c>
      <c r="D5" s="58">
        <f>C5+1</f>
        <v>4</v>
      </c>
      <c r="E5" s="58">
        <f t="shared" ref="E5:X5" si="0">D5+1</f>
        <v>5</v>
      </c>
      <c r="F5" s="59">
        <f t="shared" si="0"/>
        <v>6</v>
      </c>
      <c r="G5" s="58">
        <f t="shared" si="0"/>
        <v>7</v>
      </c>
      <c r="H5" s="58">
        <f t="shared" si="0"/>
        <v>8</v>
      </c>
      <c r="I5" s="58">
        <f t="shared" si="0"/>
        <v>9</v>
      </c>
      <c r="J5" s="59">
        <f t="shared" si="0"/>
        <v>10</v>
      </c>
      <c r="K5" s="59">
        <f t="shared" si="0"/>
        <v>11</v>
      </c>
      <c r="L5" s="59">
        <f t="shared" si="0"/>
        <v>12</v>
      </c>
      <c r="M5" s="59">
        <f t="shared" si="0"/>
        <v>13</v>
      </c>
      <c r="N5" s="59">
        <f t="shared" si="0"/>
        <v>14</v>
      </c>
      <c r="O5" s="135">
        <f t="shared" si="0"/>
        <v>15</v>
      </c>
      <c r="P5" s="137">
        <f t="shared" ref="P5" si="1">O5+1</f>
        <v>16</v>
      </c>
      <c r="Q5" s="59">
        <f t="shared" ref="Q5" si="2">P5+1</f>
        <v>17</v>
      </c>
      <c r="R5" s="135">
        <f t="shared" ref="R5" si="3">Q5+1</f>
        <v>18</v>
      </c>
      <c r="S5" s="144">
        <f t="shared" ref="S5" si="4">R5+1</f>
        <v>19</v>
      </c>
      <c r="T5" s="145">
        <f t="shared" ref="T5" si="5">S5+1</f>
        <v>20</v>
      </c>
      <c r="U5" s="145">
        <f t="shared" ref="U5" si="6">T5+1</f>
        <v>21</v>
      </c>
      <c r="V5" s="145">
        <f t="shared" ref="V5" si="7">U5+1</f>
        <v>22</v>
      </c>
      <c r="W5" s="146">
        <f t="shared" ref="W5" si="8">V5+1</f>
        <v>23</v>
      </c>
      <c r="X5" s="140">
        <f t="shared" si="0"/>
        <v>24</v>
      </c>
      <c r="AC5" s="70"/>
    </row>
    <row r="6" spans="1:29" s="3" customFormat="1" ht="45.95" customHeight="1" thickBot="1" x14ac:dyDescent="0.25">
      <c r="A6" s="98" t="s">
        <v>13</v>
      </c>
      <c r="B6" s="99" t="s">
        <v>6</v>
      </c>
      <c r="C6" s="100" t="s">
        <v>35</v>
      </c>
      <c r="D6" s="101" t="s">
        <v>0</v>
      </c>
      <c r="E6" s="101" t="s">
        <v>1</v>
      </c>
      <c r="F6" s="102" t="s">
        <v>5</v>
      </c>
      <c r="G6" s="101" t="s">
        <v>21</v>
      </c>
      <c r="H6" s="101" t="s">
        <v>8</v>
      </c>
      <c r="I6" s="101" t="s">
        <v>4</v>
      </c>
      <c r="J6" s="102" t="s">
        <v>22</v>
      </c>
      <c r="K6" s="102" t="s">
        <v>23</v>
      </c>
      <c r="L6" s="102" t="s">
        <v>2</v>
      </c>
      <c r="M6" s="102" t="s">
        <v>3</v>
      </c>
      <c r="N6" s="102" t="s">
        <v>41</v>
      </c>
      <c r="O6" s="136" t="s">
        <v>42</v>
      </c>
      <c r="P6" s="138" t="s">
        <v>55</v>
      </c>
      <c r="Q6" s="139" t="s">
        <v>32</v>
      </c>
      <c r="R6" s="123" t="s">
        <v>31</v>
      </c>
      <c r="S6" s="103" t="s">
        <v>20</v>
      </c>
      <c r="T6" s="104" t="s">
        <v>24</v>
      </c>
      <c r="U6" s="104" t="s">
        <v>25</v>
      </c>
      <c r="V6" s="104" t="s">
        <v>15</v>
      </c>
      <c r="W6" s="105" t="s">
        <v>2</v>
      </c>
      <c r="X6" s="125"/>
      <c r="AC6" s="71"/>
    </row>
    <row r="7" spans="1:29" s="2" customFormat="1" x14ac:dyDescent="0.2">
      <c r="A7" s="92" t="str">
        <f t="shared" ref="A7:A18" si="9">IF(MONTH(B7)&lt;=MONTH(MONAT),"+","-")</f>
        <v>+</v>
      </c>
      <c r="B7" s="93">
        <v>39814</v>
      </c>
      <c r="C7" s="106">
        <f t="shared" ref="C7:C18" si="10">NETWORKDAYS(B7,EOMONTH(B7,0),WOCHENFEIERTAGE)/DAY(EOMONTH(B7,0))</f>
        <v>0.64516129032258063</v>
      </c>
      <c r="D7" s="94">
        <v>30305</v>
      </c>
      <c r="E7" s="94">
        <v>29</v>
      </c>
      <c r="F7" s="95">
        <v>26147</v>
      </c>
      <c r="G7" s="94">
        <v>168</v>
      </c>
      <c r="H7" s="94">
        <v>78</v>
      </c>
      <c r="I7" s="94">
        <v>1965</v>
      </c>
      <c r="J7" s="95">
        <v>631</v>
      </c>
      <c r="K7" s="95">
        <v>383</v>
      </c>
      <c r="L7" s="95">
        <v>869</v>
      </c>
      <c r="M7" s="95">
        <v>35</v>
      </c>
      <c r="N7" s="95">
        <v>1882</v>
      </c>
      <c r="O7" s="96">
        <v>1960</v>
      </c>
      <c r="P7" s="33">
        <f>SUM(H7:M7)</f>
        <v>3961</v>
      </c>
      <c r="Q7" s="33">
        <f t="shared" ref="Q7:Q18" si="11">I7+J7</f>
        <v>2596</v>
      </c>
      <c r="R7" s="119">
        <f t="shared" ref="R7:R18" si="12">K7+L7</f>
        <v>1252</v>
      </c>
      <c r="S7" s="141">
        <f>F7/PKW_09_01*100</f>
        <v>100</v>
      </c>
      <c r="T7" s="142">
        <f t="shared" ref="T7:T18" si="13">Q7/Q$7*100</f>
        <v>100</v>
      </c>
      <c r="U7" s="142">
        <f t="shared" ref="U7:U18" si="14">R7/R$7*100</f>
        <v>100</v>
      </c>
      <c r="V7" s="142">
        <f t="shared" ref="V7:V37" si="15">N7/N$7*100</f>
        <v>100</v>
      </c>
      <c r="W7" s="143">
        <f>L7/L7*100</f>
        <v>100</v>
      </c>
      <c r="X7" s="97"/>
    </row>
    <row r="8" spans="1:29" s="4" customFormat="1" x14ac:dyDescent="0.2">
      <c r="A8" s="92" t="str">
        <f t="shared" si="9"/>
        <v>+</v>
      </c>
      <c r="B8" s="63">
        <v>39845</v>
      </c>
      <c r="C8" s="106">
        <f t="shared" si="10"/>
        <v>0.7142857142857143</v>
      </c>
      <c r="D8" s="20">
        <v>31074</v>
      </c>
      <c r="E8" s="20">
        <v>36</v>
      </c>
      <c r="F8" s="21">
        <v>26503</v>
      </c>
      <c r="G8" s="20">
        <v>188</v>
      </c>
      <c r="H8" s="20">
        <v>81</v>
      </c>
      <c r="I8" s="20">
        <v>2075</v>
      </c>
      <c r="J8" s="21">
        <v>707</v>
      </c>
      <c r="K8" s="21">
        <v>450</v>
      </c>
      <c r="L8" s="21">
        <v>993</v>
      </c>
      <c r="M8" s="21">
        <v>41</v>
      </c>
      <c r="N8" s="21">
        <v>2149</v>
      </c>
      <c r="O8" s="28">
        <v>2230</v>
      </c>
      <c r="P8" s="33">
        <f t="shared" ref="P8:P18" si="16">SUM(H8:M8)</f>
        <v>4347</v>
      </c>
      <c r="Q8" s="31">
        <f t="shared" si="11"/>
        <v>2782</v>
      </c>
      <c r="R8" s="120">
        <f t="shared" si="12"/>
        <v>1443</v>
      </c>
      <c r="S8" s="50">
        <f t="shared" ref="S8:S44" si="17">F8/F$7*100</f>
        <v>101.36153287183998</v>
      </c>
      <c r="T8" s="19">
        <f t="shared" si="13"/>
        <v>107.16486902927581</v>
      </c>
      <c r="U8" s="19">
        <f t="shared" si="14"/>
        <v>115.25559105431309</v>
      </c>
      <c r="V8" s="19">
        <f t="shared" si="15"/>
        <v>114.18703506907546</v>
      </c>
      <c r="W8" s="32">
        <f>L8/L$7*100</f>
        <v>114.26927502876869</v>
      </c>
      <c r="X8" s="35"/>
      <c r="AC8" s="109">
        <v>41974</v>
      </c>
    </row>
    <row r="9" spans="1:29" s="4" customFormat="1" x14ac:dyDescent="0.2">
      <c r="A9" s="92" t="str">
        <f t="shared" si="9"/>
        <v>+</v>
      </c>
      <c r="B9" s="63">
        <v>39873</v>
      </c>
      <c r="C9" s="106">
        <f t="shared" si="10"/>
        <v>0.70967741935483875</v>
      </c>
      <c r="D9" s="20">
        <v>32268</v>
      </c>
      <c r="E9" s="20">
        <v>91</v>
      </c>
      <c r="F9" s="21">
        <v>27240</v>
      </c>
      <c r="G9" s="20">
        <v>253</v>
      </c>
      <c r="H9" s="20">
        <v>68</v>
      </c>
      <c r="I9" s="20">
        <v>2162</v>
      </c>
      <c r="J9" s="21">
        <v>837</v>
      </c>
      <c r="K9" s="21">
        <v>514</v>
      </c>
      <c r="L9" s="21">
        <v>1065</v>
      </c>
      <c r="M9" s="21">
        <v>37</v>
      </c>
      <c r="N9" s="21">
        <v>2416</v>
      </c>
      <c r="O9" s="28">
        <v>2484</v>
      </c>
      <c r="P9" s="33">
        <f t="shared" si="16"/>
        <v>4683</v>
      </c>
      <c r="Q9" s="31">
        <f t="shared" si="11"/>
        <v>2999</v>
      </c>
      <c r="R9" s="120">
        <f t="shared" si="12"/>
        <v>1579</v>
      </c>
      <c r="S9" s="50">
        <f t="shared" si="17"/>
        <v>104.18021187899184</v>
      </c>
      <c r="T9" s="19">
        <f t="shared" si="13"/>
        <v>115.52388289676425</v>
      </c>
      <c r="U9" s="19">
        <f t="shared" si="14"/>
        <v>126.1182108626198</v>
      </c>
      <c r="V9" s="19">
        <f t="shared" si="15"/>
        <v>128.3740701381509</v>
      </c>
      <c r="W9" s="32">
        <f t="shared" ref="W9:W57" si="18">L9/L$7*100</f>
        <v>122.55466052934408</v>
      </c>
      <c r="X9" s="35"/>
      <c r="AC9" s="109">
        <v>42005</v>
      </c>
    </row>
    <row r="10" spans="1:29" s="4" customFormat="1" x14ac:dyDescent="0.2">
      <c r="A10" s="92" t="str">
        <f t="shared" si="9"/>
        <v>+</v>
      </c>
      <c r="B10" s="63">
        <v>39904</v>
      </c>
      <c r="C10" s="106">
        <f t="shared" si="10"/>
        <v>0.66666666666666663</v>
      </c>
      <c r="D10" s="20">
        <v>34388</v>
      </c>
      <c r="E10" s="20">
        <v>390</v>
      </c>
      <c r="F10" s="21">
        <v>28643</v>
      </c>
      <c r="G10" s="20">
        <v>391</v>
      </c>
      <c r="H10" s="20">
        <v>80</v>
      </c>
      <c r="I10" s="20">
        <v>2311</v>
      </c>
      <c r="J10" s="21">
        <v>861</v>
      </c>
      <c r="K10" s="21">
        <v>544</v>
      </c>
      <c r="L10" s="21">
        <v>1114</v>
      </c>
      <c r="M10" s="21">
        <v>55</v>
      </c>
      <c r="N10" s="21">
        <v>2519</v>
      </c>
      <c r="O10" s="28">
        <v>2599</v>
      </c>
      <c r="P10" s="33">
        <f t="shared" si="16"/>
        <v>4965</v>
      </c>
      <c r="Q10" s="31">
        <f t="shared" si="11"/>
        <v>3172</v>
      </c>
      <c r="R10" s="120">
        <f t="shared" si="12"/>
        <v>1658</v>
      </c>
      <c r="S10" s="50">
        <f t="shared" si="17"/>
        <v>109.54602822503539</v>
      </c>
      <c r="T10" s="19">
        <f t="shared" si="13"/>
        <v>122.18798151001539</v>
      </c>
      <c r="U10" s="19">
        <f t="shared" si="14"/>
        <v>132.42811501597444</v>
      </c>
      <c r="V10" s="19">
        <f t="shared" si="15"/>
        <v>133.8469713071201</v>
      </c>
      <c r="W10" s="32">
        <f t="shared" si="18"/>
        <v>128.19332566168009</v>
      </c>
      <c r="X10" s="35"/>
      <c r="AC10" s="109">
        <v>42036</v>
      </c>
    </row>
    <row r="11" spans="1:29" s="2" customFormat="1" x14ac:dyDescent="0.2">
      <c r="A11" s="92" t="str">
        <f t="shared" si="9"/>
        <v>+</v>
      </c>
      <c r="B11" s="64">
        <v>39934</v>
      </c>
      <c r="C11" s="106">
        <f t="shared" si="10"/>
        <v>0.61290322580645162</v>
      </c>
      <c r="D11" s="17">
        <v>34587</v>
      </c>
      <c r="E11" s="17">
        <v>603</v>
      </c>
      <c r="F11" s="18">
        <v>28660</v>
      </c>
      <c r="G11" s="17">
        <v>429</v>
      </c>
      <c r="H11" s="17">
        <v>132</v>
      </c>
      <c r="I11" s="17">
        <v>2288</v>
      </c>
      <c r="J11" s="18">
        <v>828</v>
      </c>
      <c r="K11" s="18">
        <v>508</v>
      </c>
      <c r="L11" s="18">
        <v>1074</v>
      </c>
      <c r="M11" s="18">
        <v>64</v>
      </c>
      <c r="N11" s="18">
        <v>2410</v>
      </c>
      <c r="O11" s="27">
        <v>2542</v>
      </c>
      <c r="P11" s="33">
        <f t="shared" si="16"/>
        <v>4894</v>
      </c>
      <c r="Q11" s="31">
        <f t="shared" si="11"/>
        <v>3116</v>
      </c>
      <c r="R11" s="120">
        <f t="shared" si="12"/>
        <v>1582</v>
      </c>
      <c r="S11" s="50">
        <f t="shared" si="17"/>
        <v>109.61104524419628</v>
      </c>
      <c r="T11" s="19">
        <f t="shared" si="13"/>
        <v>120.03081664098613</v>
      </c>
      <c r="U11" s="19">
        <f t="shared" si="14"/>
        <v>126.35782747603834</v>
      </c>
      <c r="V11" s="19">
        <f t="shared" si="15"/>
        <v>128.05526036131775</v>
      </c>
      <c r="W11" s="32">
        <f t="shared" si="18"/>
        <v>123.59033371691599</v>
      </c>
      <c r="X11" s="34"/>
      <c r="AC11" s="109">
        <v>42064</v>
      </c>
    </row>
    <row r="12" spans="1:29" s="2" customFormat="1" ht="12.75" thickBot="1" x14ac:dyDescent="0.25">
      <c r="A12" s="92" t="str">
        <f t="shared" si="9"/>
        <v>+</v>
      </c>
      <c r="B12" s="64">
        <v>39965</v>
      </c>
      <c r="C12" s="106">
        <f t="shared" si="10"/>
        <v>0.66666666666666663</v>
      </c>
      <c r="D12" s="17">
        <v>35184</v>
      </c>
      <c r="E12" s="17">
        <v>605</v>
      </c>
      <c r="F12" s="18">
        <v>28876</v>
      </c>
      <c r="G12" s="17">
        <v>447</v>
      </c>
      <c r="H12" s="17">
        <v>142</v>
      </c>
      <c r="I12" s="17">
        <v>2406</v>
      </c>
      <c r="J12" s="18">
        <v>925</v>
      </c>
      <c r="K12" s="18">
        <v>542</v>
      </c>
      <c r="L12" s="18">
        <v>1170</v>
      </c>
      <c r="M12" s="18">
        <v>69</v>
      </c>
      <c r="N12" s="18">
        <v>2638</v>
      </c>
      <c r="O12" s="27">
        <v>2780</v>
      </c>
      <c r="P12" s="33">
        <f t="shared" si="16"/>
        <v>5254</v>
      </c>
      <c r="Q12" s="31">
        <f t="shared" si="11"/>
        <v>3331</v>
      </c>
      <c r="R12" s="120">
        <f t="shared" si="12"/>
        <v>1712</v>
      </c>
      <c r="S12" s="50">
        <f t="shared" si="17"/>
        <v>110.43714384059358</v>
      </c>
      <c r="T12" s="19">
        <f t="shared" si="13"/>
        <v>128.31278890600925</v>
      </c>
      <c r="U12" s="19">
        <f t="shared" si="14"/>
        <v>136.74121405750799</v>
      </c>
      <c r="V12" s="19">
        <f t="shared" si="15"/>
        <v>140.17003188097766</v>
      </c>
      <c r="W12" s="32">
        <f t="shared" si="18"/>
        <v>134.63751438434983</v>
      </c>
      <c r="X12" s="34"/>
      <c r="AC12" s="109">
        <v>42095</v>
      </c>
    </row>
    <row r="13" spans="1:29" s="2" customFormat="1" ht="12" hidden="1" customHeight="1" x14ac:dyDescent="0.2">
      <c r="A13" s="92" t="str">
        <f t="shared" si="9"/>
        <v>-</v>
      </c>
      <c r="B13" s="64">
        <v>39995</v>
      </c>
      <c r="C13" s="106">
        <f t="shared" si="10"/>
        <v>0.74193548387096775</v>
      </c>
      <c r="D13" s="17">
        <v>37345</v>
      </c>
      <c r="E13" s="17">
        <v>561</v>
      </c>
      <c r="F13" s="18">
        <v>30743</v>
      </c>
      <c r="G13" s="17">
        <v>466</v>
      </c>
      <c r="H13" s="17">
        <v>130</v>
      </c>
      <c r="I13" s="17">
        <v>2572</v>
      </c>
      <c r="J13" s="18">
        <v>967</v>
      </c>
      <c r="K13" s="18">
        <v>594</v>
      </c>
      <c r="L13" s="18">
        <v>1245</v>
      </c>
      <c r="M13" s="18">
        <v>66</v>
      </c>
      <c r="N13" s="18">
        <v>2807</v>
      </c>
      <c r="O13" s="27">
        <v>2937</v>
      </c>
      <c r="P13" s="33">
        <f t="shared" si="16"/>
        <v>5574</v>
      </c>
      <c r="Q13" s="31">
        <f t="shared" si="11"/>
        <v>3539</v>
      </c>
      <c r="R13" s="120">
        <f t="shared" si="12"/>
        <v>1839</v>
      </c>
      <c r="S13" s="50">
        <f t="shared" si="17"/>
        <v>117.57754235667572</v>
      </c>
      <c r="T13" s="19">
        <f t="shared" si="13"/>
        <v>136.32511556240371</v>
      </c>
      <c r="U13" s="19">
        <f t="shared" si="14"/>
        <v>146.88498402555911</v>
      </c>
      <c r="V13" s="19">
        <f t="shared" si="15"/>
        <v>149.14984059511158</v>
      </c>
      <c r="W13" s="32">
        <f t="shared" si="18"/>
        <v>143.2681242807825</v>
      </c>
      <c r="X13" s="34"/>
      <c r="AC13" s="109">
        <v>42125</v>
      </c>
    </row>
    <row r="14" spans="1:29" s="2" customFormat="1" ht="12.75" hidden="1" thickBot="1" x14ac:dyDescent="0.25">
      <c r="A14" s="92" t="str">
        <f t="shared" si="9"/>
        <v>-</v>
      </c>
      <c r="B14" s="64">
        <v>40026</v>
      </c>
      <c r="C14" s="106">
        <f t="shared" si="10"/>
        <v>0.67741935483870963</v>
      </c>
      <c r="D14" s="17">
        <v>35968</v>
      </c>
      <c r="E14" s="17">
        <v>684</v>
      </c>
      <c r="F14" s="18">
        <v>29941</v>
      </c>
      <c r="G14" s="17">
        <v>535</v>
      </c>
      <c r="H14" s="17">
        <v>107</v>
      </c>
      <c r="I14" s="17">
        <v>2401</v>
      </c>
      <c r="J14" s="18">
        <v>819</v>
      </c>
      <c r="K14" s="18">
        <v>456</v>
      </c>
      <c r="L14" s="18">
        <v>953</v>
      </c>
      <c r="M14" s="18">
        <v>72</v>
      </c>
      <c r="N14" s="18">
        <v>2227</v>
      </c>
      <c r="O14" s="27">
        <v>2334</v>
      </c>
      <c r="P14" s="33">
        <f t="shared" si="16"/>
        <v>4808</v>
      </c>
      <c r="Q14" s="31">
        <f t="shared" si="11"/>
        <v>3220</v>
      </c>
      <c r="R14" s="120">
        <f t="shared" si="12"/>
        <v>1409</v>
      </c>
      <c r="S14" s="50">
        <f t="shared" si="17"/>
        <v>114.51026886449689</v>
      </c>
      <c r="T14" s="19">
        <f t="shared" si="13"/>
        <v>124.03697996918336</v>
      </c>
      <c r="U14" s="19">
        <f t="shared" si="14"/>
        <v>112.53993610223642</v>
      </c>
      <c r="V14" s="19">
        <f t="shared" si="15"/>
        <v>118.33156216790648</v>
      </c>
      <c r="W14" s="32">
        <f t="shared" si="18"/>
        <v>109.66628308400462</v>
      </c>
      <c r="X14" s="34"/>
      <c r="AC14" s="109">
        <v>42156</v>
      </c>
    </row>
    <row r="15" spans="1:29" s="2" customFormat="1" ht="12.75" hidden="1" thickBot="1" x14ac:dyDescent="0.25">
      <c r="A15" s="92" t="str">
        <f t="shared" si="9"/>
        <v>-</v>
      </c>
      <c r="B15" s="65">
        <v>40057</v>
      </c>
      <c r="C15" s="106">
        <f t="shared" si="10"/>
        <v>0.73333333333333328</v>
      </c>
      <c r="D15" s="17">
        <v>35587</v>
      </c>
      <c r="E15" s="17">
        <v>489</v>
      </c>
      <c r="F15" s="18">
        <v>29257</v>
      </c>
      <c r="G15" s="17">
        <v>448</v>
      </c>
      <c r="H15" s="17">
        <v>130</v>
      </c>
      <c r="I15" s="17">
        <v>2492</v>
      </c>
      <c r="J15" s="18">
        <v>913</v>
      </c>
      <c r="K15" s="18">
        <v>558</v>
      </c>
      <c r="L15" s="18">
        <v>1229</v>
      </c>
      <c r="M15" s="18">
        <v>70</v>
      </c>
      <c r="N15" s="18">
        <v>2701</v>
      </c>
      <c r="O15" s="27">
        <v>2831</v>
      </c>
      <c r="P15" s="33">
        <f t="shared" si="16"/>
        <v>5392</v>
      </c>
      <c r="Q15" s="31">
        <f t="shared" si="11"/>
        <v>3405</v>
      </c>
      <c r="R15" s="120">
        <f t="shared" si="12"/>
        <v>1787</v>
      </c>
      <c r="S15" s="50">
        <f t="shared" si="17"/>
        <v>111.89428997590545</v>
      </c>
      <c r="T15" s="19">
        <f t="shared" si="13"/>
        <v>131.16332819722649</v>
      </c>
      <c r="U15" s="19">
        <f t="shared" si="14"/>
        <v>142.73162939297123</v>
      </c>
      <c r="V15" s="19">
        <f t="shared" si="15"/>
        <v>143.51753453772582</v>
      </c>
      <c r="W15" s="32">
        <f t="shared" si="18"/>
        <v>141.42692750287688</v>
      </c>
      <c r="X15" s="34"/>
      <c r="Y15" s="11"/>
      <c r="AC15" s="109">
        <v>42186</v>
      </c>
    </row>
    <row r="16" spans="1:29" s="2" customFormat="1" ht="12.75" hidden="1" thickBot="1" x14ac:dyDescent="0.25">
      <c r="A16" s="92" t="str">
        <f t="shared" si="9"/>
        <v>-</v>
      </c>
      <c r="B16" s="64">
        <v>40087</v>
      </c>
      <c r="C16" s="106">
        <f t="shared" si="10"/>
        <v>0.70967741935483875</v>
      </c>
      <c r="D16" s="17">
        <v>34452</v>
      </c>
      <c r="E16" s="17">
        <v>201</v>
      </c>
      <c r="F16" s="18">
        <v>28790</v>
      </c>
      <c r="G16" s="17">
        <v>376</v>
      </c>
      <c r="H16" s="17">
        <v>100</v>
      </c>
      <c r="I16" s="17">
        <v>2450</v>
      </c>
      <c r="J16" s="18">
        <v>878</v>
      </c>
      <c r="K16" s="18">
        <v>491</v>
      </c>
      <c r="L16" s="18">
        <v>1123</v>
      </c>
      <c r="M16" s="18">
        <v>42</v>
      </c>
      <c r="N16" s="18">
        <v>2492</v>
      </c>
      <c r="O16" s="27">
        <v>2592</v>
      </c>
      <c r="P16" s="33">
        <f t="shared" si="16"/>
        <v>5084</v>
      </c>
      <c r="Q16" s="31">
        <f t="shared" si="11"/>
        <v>3328</v>
      </c>
      <c r="R16" s="120">
        <f t="shared" si="12"/>
        <v>1614</v>
      </c>
      <c r="S16" s="50">
        <f t="shared" si="17"/>
        <v>110.1082342142502</v>
      </c>
      <c r="T16" s="19">
        <f t="shared" si="13"/>
        <v>128.19722650231125</v>
      </c>
      <c r="U16" s="19">
        <f t="shared" si="14"/>
        <v>128.91373801916933</v>
      </c>
      <c r="V16" s="19">
        <f t="shared" si="15"/>
        <v>132.41232731137089</v>
      </c>
      <c r="W16" s="32">
        <f t="shared" si="18"/>
        <v>129.22899884925201</v>
      </c>
      <c r="X16" s="34"/>
      <c r="AC16" s="109">
        <v>42217</v>
      </c>
    </row>
    <row r="17" spans="1:29" s="2" customFormat="1" ht="12.75" hidden="1" thickBot="1" x14ac:dyDescent="0.25">
      <c r="A17" s="92" t="str">
        <f t="shared" si="9"/>
        <v>-</v>
      </c>
      <c r="B17" s="65">
        <v>40118</v>
      </c>
      <c r="C17" s="106">
        <f t="shared" si="10"/>
        <v>0.7</v>
      </c>
      <c r="D17" s="17">
        <v>32494</v>
      </c>
      <c r="E17" s="17">
        <v>95</v>
      </c>
      <c r="F17" s="18">
        <v>27194</v>
      </c>
      <c r="G17" s="18">
        <v>278</v>
      </c>
      <c r="H17" s="18">
        <v>53</v>
      </c>
      <c r="I17" s="18">
        <v>2288</v>
      </c>
      <c r="J17" s="18">
        <v>873</v>
      </c>
      <c r="K17" s="18">
        <v>517</v>
      </c>
      <c r="L17" s="18">
        <v>1166</v>
      </c>
      <c r="M17" s="18">
        <v>29</v>
      </c>
      <c r="N17" s="18">
        <v>2556</v>
      </c>
      <c r="O17" s="27">
        <v>2609</v>
      </c>
      <c r="P17" s="33">
        <f t="shared" si="16"/>
        <v>4926</v>
      </c>
      <c r="Q17" s="31">
        <f t="shared" si="11"/>
        <v>3161</v>
      </c>
      <c r="R17" s="120">
        <f t="shared" si="12"/>
        <v>1683</v>
      </c>
      <c r="S17" s="50">
        <f t="shared" si="17"/>
        <v>104.00428347420355</v>
      </c>
      <c r="T17" s="19">
        <f t="shared" si="13"/>
        <v>121.76425269645608</v>
      </c>
      <c r="U17" s="19">
        <f t="shared" si="14"/>
        <v>134.42492012779553</v>
      </c>
      <c r="V17" s="19">
        <f t="shared" si="15"/>
        <v>135.81296493092455</v>
      </c>
      <c r="W17" s="32">
        <f t="shared" si="18"/>
        <v>134.17721518987344</v>
      </c>
      <c r="X17" s="34"/>
      <c r="AC17" s="109">
        <v>42248</v>
      </c>
    </row>
    <row r="18" spans="1:29" s="2" customFormat="1" ht="12.75" hidden="1" customHeight="1" thickBot="1" x14ac:dyDescent="0.25">
      <c r="A18" s="92" t="str">
        <f t="shared" si="9"/>
        <v>-</v>
      </c>
      <c r="B18" s="78">
        <v>40148</v>
      </c>
      <c r="C18" s="149">
        <f t="shared" si="10"/>
        <v>0.70967741935483875</v>
      </c>
      <c r="D18" s="150">
        <v>31403</v>
      </c>
      <c r="E18" s="150">
        <v>39</v>
      </c>
      <c r="F18" s="151">
        <v>26908</v>
      </c>
      <c r="G18" s="151">
        <v>217</v>
      </c>
      <c r="H18" s="151">
        <v>77</v>
      </c>
      <c r="I18" s="151">
        <v>2067</v>
      </c>
      <c r="J18" s="151">
        <v>762</v>
      </c>
      <c r="K18" s="151">
        <v>405</v>
      </c>
      <c r="L18" s="151">
        <v>901</v>
      </c>
      <c r="M18" s="151">
        <v>27</v>
      </c>
      <c r="N18" s="151">
        <v>2068</v>
      </c>
      <c r="O18" s="152">
        <v>2144</v>
      </c>
      <c r="P18" s="153">
        <f t="shared" si="16"/>
        <v>4239</v>
      </c>
      <c r="Q18" s="42">
        <f t="shared" si="11"/>
        <v>2829</v>
      </c>
      <c r="R18" s="122">
        <f t="shared" si="12"/>
        <v>1306</v>
      </c>
      <c r="S18" s="116">
        <f t="shared" si="17"/>
        <v>102.9104677400849</v>
      </c>
      <c r="T18" s="117">
        <f t="shared" si="13"/>
        <v>108.9753466872111</v>
      </c>
      <c r="U18" s="117">
        <f t="shared" si="14"/>
        <v>104.31309904153355</v>
      </c>
      <c r="V18" s="117">
        <f t="shared" si="15"/>
        <v>109.88310308182785</v>
      </c>
      <c r="W18" s="118">
        <f t="shared" si="18"/>
        <v>103.68239355581127</v>
      </c>
      <c r="X18" s="90"/>
      <c r="AC18" s="109">
        <v>42278</v>
      </c>
    </row>
    <row r="19" spans="1:29" s="12" customFormat="1" ht="12.95" hidden="1" customHeight="1" thickTop="1" thickBot="1" x14ac:dyDescent="0.25">
      <c r="A19" s="85" t="s">
        <v>43</v>
      </c>
      <c r="B19" s="51" t="s">
        <v>26</v>
      </c>
      <c r="C19" s="107">
        <f>SUBTOTAL(1,C7:C18)</f>
        <v>0.66922683051715304</v>
      </c>
      <c r="D19" s="155">
        <f>SUBTOTAL(9,D7:D18)</f>
        <v>197806</v>
      </c>
      <c r="E19" s="155">
        <f t="shared" ref="E19:P19" si="19">SUBTOTAL(9,E7:E18)</f>
        <v>1754</v>
      </c>
      <c r="F19" s="155">
        <f t="shared" si="19"/>
        <v>166069</v>
      </c>
      <c r="G19" s="155">
        <f t="shared" si="19"/>
        <v>1876</v>
      </c>
      <c r="H19" s="155">
        <f t="shared" si="19"/>
        <v>581</v>
      </c>
      <c r="I19" s="155">
        <f t="shared" si="19"/>
        <v>13207</v>
      </c>
      <c r="J19" s="155">
        <f t="shared" si="19"/>
        <v>4789</v>
      </c>
      <c r="K19" s="155">
        <f t="shared" si="19"/>
        <v>2941</v>
      </c>
      <c r="L19" s="155">
        <f t="shared" si="19"/>
        <v>6285</v>
      </c>
      <c r="M19" s="155">
        <f t="shared" si="19"/>
        <v>301</v>
      </c>
      <c r="N19" s="155">
        <f t="shared" si="19"/>
        <v>14014</v>
      </c>
      <c r="O19" s="156">
        <f t="shared" si="19"/>
        <v>14595</v>
      </c>
      <c r="P19" s="156">
        <f t="shared" si="19"/>
        <v>28104</v>
      </c>
      <c r="Q19" s="39">
        <f>SUBTOTAL(9,Q7:Q18)</f>
        <v>17996</v>
      </c>
      <c r="R19" s="157">
        <f>SUBTOTAL(9,R7:R18)</f>
        <v>9226</v>
      </c>
      <c r="S19" s="128"/>
      <c r="T19" s="129"/>
      <c r="U19" s="129"/>
      <c r="V19" s="129"/>
      <c r="W19" s="130"/>
      <c r="X19" s="86"/>
      <c r="AC19" s="109">
        <v>42309</v>
      </c>
    </row>
    <row r="20" spans="1:29" x14ac:dyDescent="0.2">
      <c r="A20" s="92" t="str">
        <f t="shared" ref="A20:A31" si="20">IF(MONTH(B20)&lt;=MONTH(MONAT),"+","-")</f>
        <v>+</v>
      </c>
      <c r="B20" s="79">
        <v>40179</v>
      </c>
      <c r="C20" s="131">
        <f t="shared" ref="C20:C31" si="21">NETWORKDAYS(B20,EOMONTH(B20,0),WOCHENFEIERTAGE)/DAY(EOMONTH(B20,0))</f>
        <v>0.61290322580645162</v>
      </c>
      <c r="D20" s="22">
        <v>28786</v>
      </c>
      <c r="E20" s="22">
        <v>14</v>
      </c>
      <c r="F20" s="23">
        <v>24863</v>
      </c>
      <c r="G20" s="22">
        <v>147</v>
      </c>
      <c r="H20" s="22">
        <v>74</v>
      </c>
      <c r="I20" s="22">
        <v>1817</v>
      </c>
      <c r="J20" s="23">
        <v>643</v>
      </c>
      <c r="K20" s="23">
        <v>350</v>
      </c>
      <c r="L20" s="23">
        <v>852</v>
      </c>
      <c r="M20" s="23">
        <v>25</v>
      </c>
      <c r="N20" s="23">
        <v>1845</v>
      </c>
      <c r="O20" s="29">
        <v>1920</v>
      </c>
      <c r="P20" s="33">
        <f t="shared" ref="P20:P31" si="22">SUM(H20:M20)</f>
        <v>3761</v>
      </c>
      <c r="Q20" s="33">
        <f t="shared" ref="Q20:Q31" si="23">I20+J20</f>
        <v>2460</v>
      </c>
      <c r="R20" s="154">
        <f t="shared" ref="R20:R31" si="24">K20+L20</f>
        <v>1202</v>
      </c>
      <c r="S20" s="113">
        <f t="shared" si="17"/>
        <v>95.089302788082762</v>
      </c>
      <c r="T20" s="114">
        <f t="shared" ref="T20:T31" si="25">Q20/Q$7*100</f>
        <v>94.761171032357467</v>
      </c>
      <c r="U20" s="114">
        <f t="shared" ref="U20:U31" si="26">R20/R$7*100</f>
        <v>96.006389776357821</v>
      </c>
      <c r="V20" s="114">
        <f t="shared" si="15"/>
        <v>98.034006376195535</v>
      </c>
      <c r="W20" s="115">
        <f t="shared" si="18"/>
        <v>98.043728423475258</v>
      </c>
      <c r="X20" s="80"/>
      <c r="AC20" s="109">
        <v>42339</v>
      </c>
    </row>
    <row r="21" spans="1:29" x14ac:dyDescent="0.2">
      <c r="A21" s="92" t="str">
        <f t="shared" si="20"/>
        <v>+</v>
      </c>
      <c r="B21" s="66">
        <v>40210</v>
      </c>
      <c r="C21" s="131">
        <f t="shared" si="21"/>
        <v>0.7142857142857143</v>
      </c>
      <c r="D21" s="22">
        <v>31595</v>
      </c>
      <c r="E21" s="22">
        <v>37</v>
      </c>
      <c r="F21" s="23">
        <v>26938</v>
      </c>
      <c r="G21" s="22">
        <v>189</v>
      </c>
      <c r="H21" s="22">
        <v>78</v>
      </c>
      <c r="I21" s="22">
        <v>2046</v>
      </c>
      <c r="J21" s="23">
        <v>781</v>
      </c>
      <c r="K21" s="23">
        <v>434</v>
      </c>
      <c r="L21" s="23">
        <v>1049</v>
      </c>
      <c r="M21" s="23">
        <v>43</v>
      </c>
      <c r="N21" s="23">
        <v>2264</v>
      </c>
      <c r="O21" s="29">
        <v>2343</v>
      </c>
      <c r="P21" s="33">
        <f t="shared" si="22"/>
        <v>4431</v>
      </c>
      <c r="Q21" s="31">
        <f t="shared" si="23"/>
        <v>2827</v>
      </c>
      <c r="R21" s="120">
        <f t="shared" si="24"/>
        <v>1483</v>
      </c>
      <c r="S21" s="50">
        <f t="shared" si="17"/>
        <v>103.02520365625118</v>
      </c>
      <c r="T21" s="19">
        <f t="shared" si="25"/>
        <v>108.89830508474576</v>
      </c>
      <c r="U21" s="19">
        <f t="shared" si="26"/>
        <v>118.45047923322684</v>
      </c>
      <c r="V21" s="19">
        <f t="shared" si="15"/>
        <v>120.29755579171095</v>
      </c>
      <c r="W21" s="32">
        <f t="shared" si="18"/>
        <v>120.71346375143844</v>
      </c>
      <c r="X21" s="36"/>
    </row>
    <row r="22" spans="1:29" x14ac:dyDescent="0.2">
      <c r="A22" s="92" t="str">
        <f t="shared" si="20"/>
        <v>+</v>
      </c>
      <c r="B22" s="66">
        <v>40238</v>
      </c>
      <c r="C22" s="106">
        <f t="shared" si="21"/>
        <v>0.74193548387096775</v>
      </c>
      <c r="D22" s="24">
        <v>33079</v>
      </c>
      <c r="E22" s="24">
        <v>98</v>
      </c>
      <c r="F22" s="25">
        <v>27641</v>
      </c>
      <c r="G22" s="24">
        <v>277</v>
      </c>
      <c r="H22" s="24">
        <v>69</v>
      </c>
      <c r="I22" s="24">
        <v>2294</v>
      </c>
      <c r="J22" s="25">
        <v>911</v>
      </c>
      <c r="K22" s="25">
        <v>530</v>
      </c>
      <c r="L22" s="25">
        <v>1223</v>
      </c>
      <c r="M22" s="25">
        <v>36</v>
      </c>
      <c r="N22" s="25">
        <v>2665</v>
      </c>
      <c r="O22" s="30">
        <v>2733</v>
      </c>
      <c r="P22" s="33">
        <f t="shared" si="22"/>
        <v>5063</v>
      </c>
      <c r="Q22" s="31">
        <f t="shared" si="23"/>
        <v>3205</v>
      </c>
      <c r="R22" s="120">
        <f t="shared" si="24"/>
        <v>1753</v>
      </c>
      <c r="S22" s="50">
        <f t="shared" si="17"/>
        <v>105.71384862508127</v>
      </c>
      <c r="T22" s="19">
        <f t="shared" si="25"/>
        <v>123.45916795069338</v>
      </c>
      <c r="U22" s="19">
        <f t="shared" si="26"/>
        <v>140.01597444089458</v>
      </c>
      <c r="V22" s="19">
        <f t="shared" si="15"/>
        <v>141.6046758767269</v>
      </c>
      <c r="W22" s="32">
        <f t="shared" si="18"/>
        <v>140.73647871116225</v>
      </c>
      <c r="X22" s="36"/>
    </row>
    <row r="23" spans="1:29" x14ac:dyDescent="0.2">
      <c r="A23" s="92" t="str">
        <f t="shared" si="20"/>
        <v>+</v>
      </c>
      <c r="B23" s="66">
        <v>40269</v>
      </c>
      <c r="C23" s="106">
        <f t="shared" si="21"/>
        <v>0.66666666666666663</v>
      </c>
      <c r="D23" s="24">
        <v>34754</v>
      </c>
      <c r="E23" s="24">
        <v>338</v>
      </c>
      <c r="F23" s="25">
        <v>28858</v>
      </c>
      <c r="G23" s="24">
        <v>377</v>
      </c>
      <c r="H23" s="24">
        <v>86</v>
      </c>
      <c r="I23" s="24">
        <v>2445</v>
      </c>
      <c r="J23" s="25">
        <v>884</v>
      </c>
      <c r="K23" s="25">
        <v>528</v>
      </c>
      <c r="L23" s="25">
        <v>1188</v>
      </c>
      <c r="M23" s="25">
        <v>51</v>
      </c>
      <c r="N23" s="25">
        <v>2599</v>
      </c>
      <c r="O23" s="30">
        <v>2658</v>
      </c>
      <c r="P23" s="33">
        <f t="shared" si="22"/>
        <v>5182</v>
      </c>
      <c r="Q23" s="31">
        <f t="shared" si="23"/>
        <v>3329</v>
      </c>
      <c r="R23" s="120">
        <f t="shared" si="24"/>
        <v>1716</v>
      </c>
      <c r="S23" s="50">
        <f t="shared" si="17"/>
        <v>110.36830229089378</v>
      </c>
      <c r="T23" s="19">
        <f t="shared" si="25"/>
        <v>128.23574730354392</v>
      </c>
      <c r="U23" s="19">
        <f t="shared" si="26"/>
        <v>137.06070287539936</v>
      </c>
      <c r="V23" s="19">
        <f t="shared" si="15"/>
        <v>138.09776833156218</v>
      </c>
      <c r="W23" s="32">
        <f t="shared" si="18"/>
        <v>136.70886075949366</v>
      </c>
      <c r="X23" s="36"/>
    </row>
    <row r="24" spans="1:29" x14ac:dyDescent="0.2">
      <c r="A24" s="92" t="str">
        <f t="shared" si="20"/>
        <v>+</v>
      </c>
      <c r="B24" s="66">
        <v>40299</v>
      </c>
      <c r="C24" s="106">
        <f t="shared" si="21"/>
        <v>0.61290322580645162</v>
      </c>
      <c r="D24" s="24">
        <v>34639</v>
      </c>
      <c r="E24" s="24">
        <v>424</v>
      </c>
      <c r="F24" s="25">
        <v>28633</v>
      </c>
      <c r="G24" s="24">
        <v>434</v>
      </c>
      <c r="H24" s="24">
        <v>134</v>
      </c>
      <c r="I24" s="24">
        <v>2429</v>
      </c>
      <c r="J24" s="25">
        <v>858</v>
      </c>
      <c r="K24" s="25">
        <v>521</v>
      </c>
      <c r="L24" s="25">
        <v>1147</v>
      </c>
      <c r="M24" s="25">
        <v>59</v>
      </c>
      <c r="N24" s="25">
        <v>2526</v>
      </c>
      <c r="O24" s="30">
        <v>2660</v>
      </c>
      <c r="P24" s="33">
        <f t="shared" si="22"/>
        <v>5148</v>
      </c>
      <c r="Q24" s="31">
        <f t="shared" si="23"/>
        <v>3287</v>
      </c>
      <c r="R24" s="120">
        <f t="shared" si="24"/>
        <v>1668</v>
      </c>
      <c r="S24" s="50">
        <f t="shared" si="17"/>
        <v>109.50778291964663</v>
      </c>
      <c r="T24" s="19">
        <f t="shared" si="25"/>
        <v>126.61787365177194</v>
      </c>
      <c r="U24" s="19">
        <f t="shared" si="26"/>
        <v>133.22683706070288</v>
      </c>
      <c r="V24" s="19">
        <f t="shared" si="15"/>
        <v>134.21891604675878</v>
      </c>
      <c r="W24" s="32">
        <f t="shared" si="18"/>
        <v>131.99079401611047</v>
      </c>
      <c r="X24" s="36"/>
      <c r="AB24" s="62"/>
    </row>
    <row r="25" spans="1:29" ht="12.75" thickBot="1" x14ac:dyDescent="0.25">
      <c r="A25" s="92" t="str">
        <f t="shared" si="20"/>
        <v>+</v>
      </c>
      <c r="B25" s="66">
        <v>40330</v>
      </c>
      <c r="C25" s="106">
        <f t="shared" si="21"/>
        <v>0.7</v>
      </c>
      <c r="D25" s="24">
        <v>35146</v>
      </c>
      <c r="E25" s="24">
        <v>639</v>
      </c>
      <c r="F25" s="25">
        <v>28461</v>
      </c>
      <c r="G25" s="24">
        <v>447</v>
      </c>
      <c r="H25" s="24">
        <v>155</v>
      </c>
      <c r="I25" s="24">
        <v>2515</v>
      </c>
      <c r="J25" s="25">
        <v>943</v>
      </c>
      <c r="K25" s="25">
        <v>579</v>
      </c>
      <c r="L25" s="25">
        <v>1315</v>
      </c>
      <c r="M25" s="25">
        <v>93</v>
      </c>
      <c r="N25" s="25">
        <v>2837</v>
      </c>
      <c r="O25" s="30">
        <v>2991</v>
      </c>
      <c r="P25" s="33">
        <f t="shared" si="22"/>
        <v>5600</v>
      </c>
      <c r="Q25" s="31">
        <f t="shared" si="23"/>
        <v>3458</v>
      </c>
      <c r="R25" s="120">
        <f t="shared" si="24"/>
        <v>1894</v>
      </c>
      <c r="S25" s="50">
        <f t="shared" si="17"/>
        <v>108.84996366695987</v>
      </c>
      <c r="T25" s="19">
        <f t="shared" si="25"/>
        <v>133.20493066255779</v>
      </c>
      <c r="U25" s="19">
        <f t="shared" si="26"/>
        <v>151.2779552715655</v>
      </c>
      <c r="V25" s="19">
        <f t="shared" si="15"/>
        <v>150.74388947927736</v>
      </c>
      <c r="W25" s="32">
        <f t="shared" si="18"/>
        <v>151.32336018411968</v>
      </c>
      <c r="X25" s="36"/>
    </row>
    <row r="26" spans="1:29" ht="12.75" hidden="1" thickBot="1" x14ac:dyDescent="0.25">
      <c r="A26" s="92" t="str">
        <f t="shared" si="20"/>
        <v>-</v>
      </c>
      <c r="B26" s="66">
        <v>40360</v>
      </c>
      <c r="C26" s="106">
        <f t="shared" si="21"/>
        <v>0.70967741935483875</v>
      </c>
      <c r="D26" s="24">
        <v>38095</v>
      </c>
      <c r="E26" s="24">
        <v>629</v>
      </c>
      <c r="F26" s="25">
        <v>31223</v>
      </c>
      <c r="G26" s="24">
        <v>481</v>
      </c>
      <c r="H26" s="24">
        <v>131</v>
      </c>
      <c r="I26" s="24">
        <v>2652</v>
      </c>
      <c r="J26" s="25">
        <v>977</v>
      </c>
      <c r="K26" s="25">
        <v>591</v>
      </c>
      <c r="L26" s="25">
        <v>1351</v>
      </c>
      <c r="M26" s="25">
        <v>96</v>
      </c>
      <c r="N26" s="25">
        <v>2884</v>
      </c>
      <c r="O26" s="30">
        <v>3015</v>
      </c>
      <c r="P26" s="33">
        <f t="shared" si="22"/>
        <v>5798</v>
      </c>
      <c r="Q26" s="31">
        <f t="shared" si="23"/>
        <v>3629</v>
      </c>
      <c r="R26" s="120">
        <f t="shared" si="24"/>
        <v>1942</v>
      </c>
      <c r="S26" s="50">
        <f t="shared" si="17"/>
        <v>119.41331701533637</v>
      </c>
      <c r="T26" s="19">
        <f t="shared" si="25"/>
        <v>139.79198767334361</v>
      </c>
      <c r="U26" s="19">
        <f t="shared" si="26"/>
        <v>155.11182108626198</v>
      </c>
      <c r="V26" s="19">
        <f t="shared" si="15"/>
        <v>153.24123273113707</v>
      </c>
      <c r="W26" s="32">
        <f t="shared" si="18"/>
        <v>155.46605293440737</v>
      </c>
      <c r="X26" s="36"/>
    </row>
    <row r="27" spans="1:29" ht="12.75" hidden="1" thickBot="1" x14ac:dyDescent="0.25">
      <c r="A27" s="92" t="str">
        <f t="shared" si="20"/>
        <v>-</v>
      </c>
      <c r="B27" s="66">
        <v>40391</v>
      </c>
      <c r="C27" s="106">
        <f t="shared" si="21"/>
        <v>0.70967741935483875</v>
      </c>
      <c r="D27" s="24">
        <v>36125</v>
      </c>
      <c r="E27" s="24">
        <v>534</v>
      </c>
      <c r="F27" s="25">
        <v>29996</v>
      </c>
      <c r="G27" s="24">
        <v>519</v>
      </c>
      <c r="H27" s="24">
        <v>110</v>
      </c>
      <c r="I27" s="24">
        <v>2470</v>
      </c>
      <c r="J27" s="25">
        <v>855</v>
      </c>
      <c r="K27" s="25">
        <v>483</v>
      </c>
      <c r="L27" s="25">
        <v>1093</v>
      </c>
      <c r="M27" s="25">
        <v>64</v>
      </c>
      <c r="N27" s="25">
        <v>2430</v>
      </c>
      <c r="O27" s="30">
        <v>2541</v>
      </c>
      <c r="P27" s="33">
        <f t="shared" si="22"/>
        <v>5075</v>
      </c>
      <c r="Q27" s="31">
        <f t="shared" si="23"/>
        <v>3325</v>
      </c>
      <c r="R27" s="120">
        <f t="shared" si="24"/>
        <v>1576</v>
      </c>
      <c r="S27" s="50">
        <f t="shared" si="17"/>
        <v>114.72061804413509</v>
      </c>
      <c r="T27" s="19">
        <f t="shared" si="25"/>
        <v>128.08166409861326</v>
      </c>
      <c r="U27" s="19">
        <f t="shared" si="26"/>
        <v>125.87859424920127</v>
      </c>
      <c r="V27" s="19">
        <f t="shared" si="15"/>
        <v>129.11795961742826</v>
      </c>
      <c r="W27" s="32">
        <f t="shared" si="18"/>
        <v>125.77675489067894</v>
      </c>
      <c r="X27" s="36"/>
    </row>
    <row r="28" spans="1:29" ht="12.75" hidden="1" thickBot="1" x14ac:dyDescent="0.25">
      <c r="A28" s="92" t="str">
        <f t="shared" si="20"/>
        <v>-</v>
      </c>
      <c r="B28" s="67">
        <v>40422</v>
      </c>
      <c r="C28" s="106">
        <f t="shared" si="21"/>
        <v>0.73333333333333328</v>
      </c>
      <c r="D28" s="24">
        <v>32917</v>
      </c>
      <c r="E28" s="24">
        <v>446</v>
      </c>
      <c r="F28" s="25">
        <v>27275</v>
      </c>
      <c r="G28" s="24">
        <v>387</v>
      </c>
      <c r="H28" s="24">
        <v>145</v>
      </c>
      <c r="I28" s="24">
        <v>2361</v>
      </c>
      <c r="J28" s="25">
        <v>809</v>
      </c>
      <c r="K28" s="25">
        <v>424</v>
      </c>
      <c r="L28" s="25">
        <v>1012</v>
      </c>
      <c r="M28" s="25">
        <v>59</v>
      </c>
      <c r="N28" s="25">
        <v>2245</v>
      </c>
      <c r="O28" s="30">
        <v>2390</v>
      </c>
      <c r="P28" s="33">
        <f t="shared" si="22"/>
        <v>4810</v>
      </c>
      <c r="Q28" s="31">
        <f t="shared" si="23"/>
        <v>3170</v>
      </c>
      <c r="R28" s="120">
        <f t="shared" si="24"/>
        <v>1436</v>
      </c>
      <c r="S28" s="50">
        <f t="shared" si="17"/>
        <v>104.31407044785253</v>
      </c>
      <c r="T28" s="19">
        <f t="shared" si="25"/>
        <v>122.11093990755009</v>
      </c>
      <c r="U28" s="19">
        <f t="shared" si="26"/>
        <v>114.69648562300318</v>
      </c>
      <c r="V28" s="19">
        <f t="shared" si="15"/>
        <v>119.28799149840594</v>
      </c>
      <c r="W28" s="32">
        <f t="shared" si="18"/>
        <v>116.45569620253164</v>
      </c>
      <c r="X28" s="69" t="s">
        <v>9</v>
      </c>
    </row>
    <row r="29" spans="1:29" ht="12.75" hidden="1" thickBot="1" x14ac:dyDescent="0.25">
      <c r="A29" s="92" t="str">
        <f t="shared" si="20"/>
        <v>-</v>
      </c>
      <c r="B29" s="66">
        <v>40452</v>
      </c>
      <c r="C29" s="106">
        <f t="shared" si="21"/>
        <v>0.67741935483870963</v>
      </c>
      <c r="D29" s="24">
        <v>33901</v>
      </c>
      <c r="E29" s="24">
        <v>213</v>
      </c>
      <c r="F29" s="25">
        <v>28306</v>
      </c>
      <c r="G29" s="24">
        <v>361</v>
      </c>
      <c r="H29" s="24">
        <v>95</v>
      </c>
      <c r="I29" s="24">
        <v>2434</v>
      </c>
      <c r="J29" s="25">
        <v>841</v>
      </c>
      <c r="K29" s="25">
        <v>469</v>
      </c>
      <c r="L29" s="25">
        <v>1131</v>
      </c>
      <c r="M29" s="25">
        <v>51</v>
      </c>
      <c r="N29" s="25">
        <v>2440</v>
      </c>
      <c r="O29" s="30">
        <v>2536</v>
      </c>
      <c r="P29" s="33">
        <f t="shared" si="22"/>
        <v>5021</v>
      </c>
      <c r="Q29" s="31">
        <f t="shared" si="23"/>
        <v>3275</v>
      </c>
      <c r="R29" s="120">
        <f t="shared" si="24"/>
        <v>1600</v>
      </c>
      <c r="S29" s="50">
        <f t="shared" si="17"/>
        <v>108.25716143343405</v>
      </c>
      <c r="T29" s="19">
        <f t="shared" si="25"/>
        <v>126.15562403697997</v>
      </c>
      <c r="U29" s="19">
        <f t="shared" si="26"/>
        <v>127.79552715654951</v>
      </c>
      <c r="V29" s="19">
        <f t="shared" si="15"/>
        <v>129.64930924548352</v>
      </c>
      <c r="W29" s="32">
        <f t="shared" si="18"/>
        <v>130.14959723820482</v>
      </c>
      <c r="X29" s="36"/>
    </row>
    <row r="30" spans="1:29" ht="12.75" hidden="1" thickBot="1" x14ac:dyDescent="0.25">
      <c r="A30" s="92" t="str">
        <f t="shared" si="20"/>
        <v>-</v>
      </c>
      <c r="B30" s="67">
        <v>40483</v>
      </c>
      <c r="C30" s="106">
        <f t="shared" si="21"/>
        <v>0.7</v>
      </c>
      <c r="D30" s="24">
        <v>32491</v>
      </c>
      <c r="E30" s="24">
        <v>70</v>
      </c>
      <c r="F30" s="25">
        <v>27503</v>
      </c>
      <c r="G30" s="25">
        <v>280</v>
      </c>
      <c r="H30" s="25">
        <v>57</v>
      </c>
      <c r="I30" s="25">
        <v>2324</v>
      </c>
      <c r="J30" s="25">
        <v>884</v>
      </c>
      <c r="K30" s="25">
        <v>521</v>
      </c>
      <c r="L30" s="25">
        <v>1257</v>
      </c>
      <c r="M30" s="25">
        <v>45</v>
      </c>
      <c r="N30" s="25">
        <v>2662</v>
      </c>
      <c r="O30" s="30">
        <v>2719</v>
      </c>
      <c r="P30" s="33">
        <f t="shared" si="22"/>
        <v>5088</v>
      </c>
      <c r="Q30" s="31">
        <f t="shared" si="23"/>
        <v>3208</v>
      </c>
      <c r="R30" s="120">
        <f t="shared" si="24"/>
        <v>1778</v>
      </c>
      <c r="S30" s="50">
        <f t="shared" si="17"/>
        <v>105.18606341071633</v>
      </c>
      <c r="T30" s="19">
        <f t="shared" si="25"/>
        <v>123.57473035439138</v>
      </c>
      <c r="U30" s="19">
        <f t="shared" si="26"/>
        <v>142.01277955271564</v>
      </c>
      <c r="V30" s="19">
        <f t="shared" si="15"/>
        <v>141.44527098831031</v>
      </c>
      <c r="W30" s="32">
        <f t="shared" si="18"/>
        <v>144.64902186421173</v>
      </c>
      <c r="X30" s="36"/>
    </row>
    <row r="31" spans="1:29" ht="12.75" hidden="1" thickBot="1" x14ac:dyDescent="0.25">
      <c r="A31" s="92" t="str">
        <f t="shared" si="20"/>
        <v>-</v>
      </c>
      <c r="B31" s="68">
        <v>40513</v>
      </c>
      <c r="C31" s="106">
        <f t="shared" si="21"/>
        <v>0.74193548387096775</v>
      </c>
      <c r="D31" s="43">
        <v>30324</v>
      </c>
      <c r="E31" s="43">
        <v>13</v>
      </c>
      <c r="F31" s="44">
        <v>25907</v>
      </c>
      <c r="G31" s="44">
        <v>174</v>
      </c>
      <c r="H31" s="44">
        <v>76</v>
      </c>
      <c r="I31" s="44">
        <v>2131</v>
      </c>
      <c r="J31" s="44">
        <v>759</v>
      </c>
      <c r="K31" s="44">
        <v>365</v>
      </c>
      <c r="L31" s="44">
        <v>879</v>
      </c>
      <c r="M31" s="44">
        <v>20</v>
      </c>
      <c r="N31" s="44">
        <v>2003</v>
      </c>
      <c r="O31" s="45">
        <v>2079</v>
      </c>
      <c r="P31" s="33">
        <f t="shared" si="22"/>
        <v>4230</v>
      </c>
      <c r="Q31" s="42">
        <f t="shared" si="23"/>
        <v>2890</v>
      </c>
      <c r="R31" s="122">
        <f t="shared" si="24"/>
        <v>1244</v>
      </c>
      <c r="S31" s="116">
        <f t="shared" si="17"/>
        <v>99.082112670669673</v>
      </c>
      <c r="T31" s="117">
        <f t="shared" si="25"/>
        <v>111.3251155624037</v>
      </c>
      <c r="U31" s="117">
        <f t="shared" si="26"/>
        <v>99.361022364217249</v>
      </c>
      <c r="V31" s="117">
        <f t="shared" si="15"/>
        <v>106.42933049946865</v>
      </c>
      <c r="W31" s="118">
        <f t="shared" si="18"/>
        <v>101.15074798619102</v>
      </c>
      <c r="X31" s="91"/>
    </row>
    <row r="32" spans="1:29" s="13" customFormat="1" ht="12.95" hidden="1" customHeight="1" thickTop="1" thickBot="1" x14ac:dyDescent="0.25">
      <c r="A32" s="85" t="s">
        <v>43</v>
      </c>
      <c r="B32" s="51" t="s">
        <v>27</v>
      </c>
      <c r="C32" s="107">
        <f>SUBTOTAL(1,C20:C31)</f>
        <v>0.67478238607270857</v>
      </c>
      <c r="D32" s="37">
        <f>SUBTOTAL(9,D20:D31)</f>
        <v>197999</v>
      </c>
      <c r="E32" s="37">
        <f t="shared" ref="E32" si="27">SUBTOTAL(9,E20:E31)</f>
        <v>1550</v>
      </c>
      <c r="F32" s="37">
        <f t="shared" ref="F32" si="28">SUBTOTAL(9,F20:F31)</f>
        <v>165394</v>
      </c>
      <c r="G32" s="37">
        <f t="shared" ref="G32" si="29">SUBTOTAL(9,G20:G31)</f>
        <v>1871</v>
      </c>
      <c r="H32" s="37">
        <f t="shared" ref="H32" si="30">SUBTOTAL(9,H20:H31)</f>
        <v>596</v>
      </c>
      <c r="I32" s="37">
        <f t="shared" ref="I32" si="31">SUBTOTAL(9,I20:I31)</f>
        <v>13546</v>
      </c>
      <c r="J32" s="37">
        <f t="shared" ref="J32" si="32">SUBTOTAL(9,J20:J31)</f>
        <v>5020</v>
      </c>
      <c r="K32" s="37">
        <f t="shared" ref="K32" si="33">SUBTOTAL(9,K20:K31)</f>
        <v>2942</v>
      </c>
      <c r="L32" s="37">
        <f t="shared" ref="L32" si="34">SUBTOTAL(9,L20:L31)</f>
        <v>6774</v>
      </c>
      <c r="M32" s="37">
        <f t="shared" ref="M32" si="35">SUBTOTAL(9,M20:M31)</f>
        <v>307</v>
      </c>
      <c r="N32" s="37">
        <f t="shared" ref="N32" si="36">SUBTOTAL(9,N20:N31)</f>
        <v>14736</v>
      </c>
      <c r="O32" s="38">
        <f t="shared" ref="O32:P32" si="37">SUBTOTAL(9,O20:O31)</f>
        <v>15305</v>
      </c>
      <c r="P32" s="158">
        <f t="shared" si="37"/>
        <v>29185</v>
      </c>
      <c r="Q32" s="39">
        <f>SUBTOTAL(9,Q20:Q31)</f>
        <v>18566</v>
      </c>
      <c r="R32" s="157">
        <f>SUBTOTAL(9,R20:R31)</f>
        <v>9716</v>
      </c>
      <c r="S32" s="128"/>
      <c r="T32" s="129"/>
      <c r="U32" s="129"/>
      <c r="V32" s="129"/>
      <c r="W32" s="130"/>
      <c r="X32" s="87"/>
    </row>
    <row r="33" spans="1:28" x14ac:dyDescent="0.2">
      <c r="A33" s="92" t="str">
        <f t="shared" ref="A33:A44" si="38">IF(MONTH(B33)&lt;=MONTH(MONAT),"+","-")</f>
        <v>+</v>
      </c>
      <c r="B33" s="79">
        <v>40544</v>
      </c>
      <c r="C33" s="131">
        <f t="shared" ref="C33:C44" si="39">NETWORKDAYS(B33,EOMONTH(B33,0),WOCHENFEIERTAGE)/DAY(EOMONTH(B33,0))</f>
        <v>0.64516129032258063</v>
      </c>
      <c r="D33" s="22">
        <v>30491</v>
      </c>
      <c r="E33" s="22">
        <v>32</v>
      </c>
      <c r="F33" s="23">
        <v>26037</v>
      </c>
      <c r="G33" s="22">
        <v>174</v>
      </c>
      <c r="H33" s="22">
        <v>62</v>
      </c>
      <c r="I33" s="22">
        <v>2026</v>
      </c>
      <c r="J33" s="23">
        <v>701</v>
      </c>
      <c r="K33" s="23">
        <v>396</v>
      </c>
      <c r="L33" s="23">
        <v>1034</v>
      </c>
      <c r="M33" s="23">
        <v>30</v>
      </c>
      <c r="N33" s="23">
        <v>2131</v>
      </c>
      <c r="O33" s="29">
        <v>2193</v>
      </c>
      <c r="P33" s="33">
        <f t="shared" ref="P33:P44" si="40">SUM(H33:M33)</f>
        <v>4249</v>
      </c>
      <c r="Q33" s="33">
        <f t="shared" ref="Q33:Q44" si="41">I33+J33</f>
        <v>2727</v>
      </c>
      <c r="R33" s="154">
        <f t="shared" ref="R33:R44" si="42">K33+L33</f>
        <v>1430</v>
      </c>
      <c r="S33" s="113">
        <f t="shared" si="17"/>
        <v>99.5793016407236</v>
      </c>
      <c r="T33" s="114">
        <f t="shared" ref="T33:T44" si="43">Q33/Q$7*100</f>
        <v>105.0462249614792</v>
      </c>
      <c r="U33" s="114">
        <f t="shared" ref="U33:U44" si="44">R33/R$7*100</f>
        <v>114.21725239616613</v>
      </c>
      <c r="V33" s="114">
        <f t="shared" si="15"/>
        <v>113.23060573857597</v>
      </c>
      <c r="W33" s="115">
        <f t="shared" si="18"/>
        <v>118.98734177215189</v>
      </c>
      <c r="X33" s="80"/>
    </row>
    <row r="34" spans="1:28" x14ac:dyDescent="0.2">
      <c r="A34" s="92" t="str">
        <f t="shared" si="38"/>
        <v>+</v>
      </c>
      <c r="B34" s="66">
        <v>40575</v>
      </c>
      <c r="C34" s="106">
        <f t="shared" si="39"/>
        <v>0.7142857142857143</v>
      </c>
      <c r="D34" s="24">
        <v>32809</v>
      </c>
      <c r="E34" s="24">
        <v>58</v>
      </c>
      <c r="F34" s="25">
        <v>27491</v>
      </c>
      <c r="G34" s="24">
        <v>226</v>
      </c>
      <c r="H34" s="24">
        <v>85</v>
      </c>
      <c r="I34" s="24">
        <v>2280</v>
      </c>
      <c r="J34" s="25">
        <v>858</v>
      </c>
      <c r="K34" s="25">
        <v>502</v>
      </c>
      <c r="L34" s="25">
        <v>1276</v>
      </c>
      <c r="M34" s="25">
        <v>33</v>
      </c>
      <c r="N34" s="25">
        <v>2636</v>
      </c>
      <c r="O34" s="30">
        <v>2722</v>
      </c>
      <c r="P34" s="33">
        <f t="shared" si="40"/>
        <v>5034</v>
      </c>
      <c r="Q34" s="31">
        <f t="shared" si="41"/>
        <v>3138</v>
      </c>
      <c r="R34" s="120">
        <f t="shared" si="42"/>
        <v>1778</v>
      </c>
      <c r="S34" s="50">
        <f t="shared" si="17"/>
        <v>105.1401690442498</v>
      </c>
      <c r="T34" s="19">
        <f t="shared" si="43"/>
        <v>120.87827426810478</v>
      </c>
      <c r="U34" s="19">
        <f t="shared" si="44"/>
        <v>142.01277955271564</v>
      </c>
      <c r="V34" s="19">
        <f t="shared" si="15"/>
        <v>140.06376195536663</v>
      </c>
      <c r="W34" s="32">
        <f t="shared" si="18"/>
        <v>146.8354430379747</v>
      </c>
      <c r="X34" s="36"/>
    </row>
    <row r="35" spans="1:28" x14ac:dyDescent="0.2">
      <c r="A35" s="92" t="str">
        <f t="shared" si="38"/>
        <v>+</v>
      </c>
      <c r="B35" s="66">
        <v>40603</v>
      </c>
      <c r="C35" s="106">
        <f t="shared" si="39"/>
        <v>0.74193548387096775</v>
      </c>
      <c r="D35" s="24">
        <v>32982</v>
      </c>
      <c r="E35" s="24">
        <v>138</v>
      </c>
      <c r="F35" s="25">
        <v>27267</v>
      </c>
      <c r="G35" s="24">
        <v>292</v>
      </c>
      <c r="H35" s="24">
        <v>63</v>
      </c>
      <c r="I35" s="24">
        <v>2333</v>
      </c>
      <c r="J35" s="25">
        <v>903</v>
      </c>
      <c r="K35" s="25">
        <v>543</v>
      </c>
      <c r="L35" s="25">
        <v>1401</v>
      </c>
      <c r="M35" s="25">
        <v>44</v>
      </c>
      <c r="N35" s="25">
        <v>2846</v>
      </c>
      <c r="O35" s="30">
        <v>2909</v>
      </c>
      <c r="P35" s="33">
        <f t="shared" si="40"/>
        <v>5287</v>
      </c>
      <c r="Q35" s="31">
        <f t="shared" si="41"/>
        <v>3236</v>
      </c>
      <c r="R35" s="120">
        <f t="shared" si="42"/>
        <v>1944</v>
      </c>
      <c r="S35" s="50">
        <f t="shared" si="17"/>
        <v>104.28347420354152</v>
      </c>
      <c r="T35" s="19">
        <f t="shared" si="43"/>
        <v>124.65331278890601</v>
      </c>
      <c r="U35" s="19">
        <f t="shared" si="44"/>
        <v>155.27156549520765</v>
      </c>
      <c r="V35" s="19">
        <f t="shared" si="15"/>
        <v>151.22210414452709</v>
      </c>
      <c r="W35" s="32">
        <f t="shared" si="18"/>
        <v>161.21979286536248</v>
      </c>
      <c r="X35" s="36"/>
    </row>
    <row r="36" spans="1:28" x14ac:dyDescent="0.2">
      <c r="A36" s="92" t="str">
        <f t="shared" si="38"/>
        <v>+</v>
      </c>
      <c r="B36" s="66">
        <v>40634</v>
      </c>
      <c r="C36" s="106">
        <f t="shared" si="39"/>
        <v>0.6333333333333333</v>
      </c>
      <c r="D36" s="24">
        <v>36472</v>
      </c>
      <c r="E36" s="24">
        <v>484</v>
      </c>
      <c r="F36" s="25">
        <v>30042</v>
      </c>
      <c r="G36" s="24">
        <v>439</v>
      </c>
      <c r="H36" s="24">
        <v>89</v>
      </c>
      <c r="I36" s="24">
        <v>2610</v>
      </c>
      <c r="J36" s="25">
        <v>888</v>
      </c>
      <c r="K36" s="25">
        <v>552</v>
      </c>
      <c r="L36" s="25">
        <v>1296</v>
      </c>
      <c r="M36" s="25">
        <v>71</v>
      </c>
      <c r="N36" s="25">
        <v>2737</v>
      </c>
      <c r="O36" s="30">
        <v>2826</v>
      </c>
      <c r="P36" s="33">
        <f t="shared" si="40"/>
        <v>5506</v>
      </c>
      <c r="Q36" s="31">
        <f t="shared" si="41"/>
        <v>3498</v>
      </c>
      <c r="R36" s="120">
        <f t="shared" si="42"/>
        <v>1848</v>
      </c>
      <c r="S36" s="50">
        <f t="shared" si="17"/>
        <v>114.8965464489234</v>
      </c>
      <c r="T36" s="19">
        <f t="shared" si="43"/>
        <v>134.74576271186442</v>
      </c>
      <c r="U36" s="19">
        <f t="shared" si="44"/>
        <v>147.60383386581469</v>
      </c>
      <c r="V36" s="19">
        <f t="shared" si="15"/>
        <v>145.43039319872474</v>
      </c>
      <c r="W36" s="32">
        <f t="shared" si="18"/>
        <v>149.13693901035674</v>
      </c>
      <c r="X36" s="36"/>
    </row>
    <row r="37" spans="1:28" x14ac:dyDescent="0.2">
      <c r="A37" s="92" t="str">
        <f t="shared" si="38"/>
        <v>+</v>
      </c>
      <c r="B37" s="66">
        <v>40664</v>
      </c>
      <c r="C37" s="106">
        <f t="shared" si="39"/>
        <v>0.70967741935483875</v>
      </c>
      <c r="D37" s="24">
        <v>36197</v>
      </c>
      <c r="E37" s="24">
        <v>520</v>
      </c>
      <c r="F37" s="25">
        <v>29412</v>
      </c>
      <c r="G37" s="24">
        <v>393</v>
      </c>
      <c r="H37" s="24">
        <v>148</v>
      </c>
      <c r="I37" s="24">
        <v>2626</v>
      </c>
      <c r="J37" s="25">
        <v>962</v>
      </c>
      <c r="K37" s="25">
        <v>599</v>
      </c>
      <c r="L37" s="25">
        <v>1464</v>
      </c>
      <c r="M37" s="25">
        <v>73</v>
      </c>
      <c r="N37" s="25">
        <v>3024</v>
      </c>
      <c r="O37" s="30">
        <v>3173</v>
      </c>
      <c r="P37" s="33">
        <f t="shared" si="40"/>
        <v>5872</v>
      </c>
      <c r="Q37" s="31">
        <f t="shared" si="41"/>
        <v>3588</v>
      </c>
      <c r="R37" s="120">
        <f t="shared" si="42"/>
        <v>2063</v>
      </c>
      <c r="S37" s="50">
        <f t="shared" si="17"/>
        <v>112.4870922094313</v>
      </c>
      <c r="T37" s="19">
        <f t="shared" si="43"/>
        <v>138.21263482280429</v>
      </c>
      <c r="U37" s="19">
        <f t="shared" si="44"/>
        <v>164.77635782747603</v>
      </c>
      <c r="V37" s="19">
        <f t="shared" si="15"/>
        <v>160.68012752391076</v>
      </c>
      <c r="W37" s="32">
        <f t="shared" si="18"/>
        <v>168.46950517836595</v>
      </c>
      <c r="X37" s="36"/>
    </row>
    <row r="38" spans="1:28" ht="12.75" thickBot="1" x14ac:dyDescent="0.25">
      <c r="A38" s="92" t="str">
        <f t="shared" si="38"/>
        <v>+</v>
      </c>
      <c r="B38" s="66">
        <v>40695</v>
      </c>
      <c r="C38" s="106">
        <f t="shared" si="39"/>
        <v>0.6333333333333333</v>
      </c>
      <c r="D38" s="24">
        <v>35540</v>
      </c>
      <c r="E38" s="24">
        <v>645</v>
      </c>
      <c r="F38" s="25">
        <v>28927</v>
      </c>
      <c r="G38" s="24">
        <v>512</v>
      </c>
      <c r="H38" s="24">
        <v>150</v>
      </c>
      <c r="I38" s="24">
        <v>2484</v>
      </c>
      <c r="J38" s="25">
        <v>891</v>
      </c>
      <c r="K38" s="25">
        <v>525</v>
      </c>
      <c r="L38" s="25">
        <v>1324</v>
      </c>
      <c r="M38" s="25">
        <v>81</v>
      </c>
      <c r="N38" s="25">
        <v>2741</v>
      </c>
      <c r="O38" s="30">
        <v>2891</v>
      </c>
      <c r="P38" s="33">
        <f t="shared" si="40"/>
        <v>5455</v>
      </c>
      <c r="Q38" s="31">
        <f t="shared" si="41"/>
        <v>3375</v>
      </c>
      <c r="R38" s="120">
        <f t="shared" si="42"/>
        <v>1849</v>
      </c>
      <c r="S38" s="50">
        <f t="shared" si="17"/>
        <v>110.63219489807625</v>
      </c>
      <c r="T38" s="19">
        <f t="shared" si="43"/>
        <v>130.00770416024653</v>
      </c>
      <c r="U38" s="19">
        <f t="shared" si="44"/>
        <v>147.68370607028754</v>
      </c>
      <c r="V38" s="19">
        <f t="shared" ref="V38:V44" si="45">N38/N$7*100</f>
        <v>145.64293304994686</v>
      </c>
      <c r="W38" s="32">
        <f t="shared" si="18"/>
        <v>152.35903337169162</v>
      </c>
      <c r="X38" s="36"/>
    </row>
    <row r="39" spans="1:28" ht="12.75" hidden="1" thickBot="1" x14ac:dyDescent="0.25">
      <c r="A39" s="92" t="str">
        <f t="shared" si="38"/>
        <v>-</v>
      </c>
      <c r="B39" s="66">
        <v>40725</v>
      </c>
      <c r="C39" s="106">
        <f t="shared" si="39"/>
        <v>0.67741935483870963</v>
      </c>
      <c r="D39" s="24">
        <v>39636</v>
      </c>
      <c r="E39" s="24">
        <v>561</v>
      </c>
      <c r="F39" s="25">
        <v>32736</v>
      </c>
      <c r="G39" s="24">
        <v>487</v>
      </c>
      <c r="H39" s="24">
        <v>155</v>
      </c>
      <c r="I39" s="24">
        <v>2726</v>
      </c>
      <c r="J39" s="25">
        <v>942</v>
      </c>
      <c r="K39" s="25">
        <v>567</v>
      </c>
      <c r="L39" s="25">
        <v>1376</v>
      </c>
      <c r="M39" s="25">
        <v>86</v>
      </c>
      <c r="N39" s="25">
        <v>2885</v>
      </c>
      <c r="O39" s="30">
        <v>3040</v>
      </c>
      <c r="P39" s="33">
        <f t="shared" si="40"/>
        <v>5852</v>
      </c>
      <c r="Q39" s="31">
        <f t="shared" si="41"/>
        <v>3668</v>
      </c>
      <c r="R39" s="120">
        <f t="shared" si="42"/>
        <v>1943</v>
      </c>
      <c r="S39" s="50">
        <f t="shared" si="17"/>
        <v>125.19983172065629</v>
      </c>
      <c r="T39" s="19">
        <f t="shared" si="43"/>
        <v>141.29429892141755</v>
      </c>
      <c r="U39" s="19">
        <f t="shared" si="44"/>
        <v>155.19169329073483</v>
      </c>
      <c r="V39" s="19">
        <f t="shared" si="45"/>
        <v>153.29436769394263</v>
      </c>
      <c r="W39" s="32">
        <f t="shared" si="18"/>
        <v>158.34292289988491</v>
      </c>
      <c r="X39" s="36"/>
    </row>
    <row r="40" spans="1:28" s="1" customFormat="1" ht="12.75" hidden="1" thickBot="1" x14ac:dyDescent="0.25">
      <c r="A40" s="92" t="str">
        <f t="shared" si="38"/>
        <v>-</v>
      </c>
      <c r="B40" s="66">
        <v>40756</v>
      </c>
      <c r="C40" s="106">
        <f t="shared" si="39"/>
        <v>0.74193548387096775</v>
      </c>
      <c r="D40" s="24">
        <v>38423</v>
      </c>
      <c r="E40" s="24">
        <v>612</v>
      </c>
      <c r="F40" s="25">
        <v>31667</v>
      </c>
      <c r="G40" s="24">
        <v>559</v>
      </c>
      <c r="H40" s="24">
        <v>108</v>
      </c>
      <c r="I40" s="24">
        <v>2660</v>
      </c>
      <c r="J40" s="25">
        <v>956</v>
      </c>
      <c r="K40" s="25">
        <v>536</v>
      </c>
      <c r="L40" s="25">
        <v>1245</v>
      </c>
      <c r="M40" s="25">
        <v>80</v>
      </c>
      <c r="N40" s="25">
        <v>2737</v>
      </c>
      <c r="O40" s="30">
        <v>2845</v>
      </c>
      <c r="P40" s="33">
        <f t="shared" si="40"/>
        <v>5585</v>
      </c>
      <c r="Q40" s="31">
        <f t="shared" si="41"/>
        <v>3616</v>
      </c>
      <c r="R40" s="120">
        <f t="shared" si="42"/>
        <v>1781</v>
      </c>
      <c r="S40" s="50">
        <f t="shared" si="17"/>
        <v>121.11140857459748</v>
      </c>
      <c r="T40" s="19">
        <f t="shared" si="43"/>
        <v>139.29121725731895</v>
      </c>
      <c r="U40" s="19">
        <f t="shared" si="44"/>
        <v>142.25239616613419</v>
      </c>
      <c r="V40" s="19">
        <f t="shared" si="45"/>
        <v>145.43039319872474</v>
      </c>
      <c r="W40" s="32">
        <f t="shared" si="18"/>
        <v>143.2681242807825</v>
      </c>
      <c r="X40" s="36"/>
      <c r="Y40"/>
      <c r="Z40"/>
    </row>
    <row r="41" spans="1:28" s="1" customFormat="1" ht="12.75" hidden="1" thickBot="1" x14ac:dyDescent="0.25">
      <c r="A41" s="92" t="str">
        <f t="shared" si="38"/>
        <v>-</v>
      </c>
      <c r="B41" s="67">
        <v>40787</v>
      </c>
      <c r="C41" s="106">
        <f t="shared" si="39"/>
        <v>0.73333333333333328</v>
      </c>
      <c r="D41" s="24">
        <v>37290</v>
      </c>
      <c r="E41" s="24">
        <v>516</v>
      </c>
      <c r="F41" s="25">
        <v>30191</v>
      </c>
      <c r="G41" s="24">
        <v>478</v>
      </c>
      <c r="H41" s="24">
        <v>141</v>
      </c>
      <c r="I41" s="24">
        <v>2754</v>
      </c>
      <c r="J41" s="25">
        <v>1025</v>
      </c>
      <c r="K41" s="25">
        <v>609</v>
      </c>
      <c r="L41" s="25">
        <v>1465</v>
      </c>
      <c r="M41" s="25">
        <v>112</v>
      </c>
      <c r="N41" s="25">
        <v>3099</v>
      </c>
      <c r="O41" s="30">
        <v>3239</v>
      </c>
      <c r="P41" s="33">
        <f t="shared" si="40"/>
        <v>6106</v>
      </c>
      <c r="Q41" s="31">
        <f t="shared" si="41"/>
        <v>3779</v>
      </c>
      <c r="R41" s="120">
        <f t="shared" si="42"/>
        <v>2074</v>
      </c>
      <c r="S41" s="50">
        <f t="shared" si="17"/>
        <v>115.46640149921596</v>
      </c>
      <c r="T41" s="19">
        <f t="shared" si="43"/>
        <v>145.57010785824346</v>
      </c>
      <c r="U41" s="19">
        <f t="shared" si="44"/>
        <v>165.65495207667732</v>
      </c>
      <c r="V41" s="19">
        <f t="shared" si="45"/>
        <v>164.66524973432519</v>
      </c>
      <c r="W41" s="32">
        <f t="shared" si="18"/>
        <v>168.58457997698503</v>
      </c>
      <c r="X41" s="36"/>
      <c r="Y41"/>
      <c r="Z41"/>
    </row>
    <row r="42" spans="1:28" s="1" customFormat="1" ht="12.75" hidden="1" thickBot="1" x14ac:dyDescent="0.25">
      <c r="A42" s="92" t="str">
        <f t="shared" si="38"/>
        <v>-</v>
      </c>
      <c r="B42" s="66">
        <v>40817</v>
      </c>
      <c r="C42" s="106">
        <f t="shared" si="39"/>
        <v>0.64516129032258063</v>
      </c>
      <c r="D42" s="24">
        <v>38462</v>
      </c>
      <c r="E42" s="24">
        <v>278</v>
      </c>
      <c r="F42" s="25">
        <v>32013</v>
      </c>
      <c r="G42" s="24">
        <v>425</v>
      </c>
      <c r="H42" s="24">
        <v>134</v>
      </c>
      <c r="I42" s="24">
        <v>2719</v>
      </c>
      <c r="J42" s="25">
        <v>924</v>
      </c>
      <c r="K42" s="25">
        <v>556</v>
      </c>
      <c r="L42" s="25">
        <v>1337</v>
      </c>
      <c r="M42" s="25">
        <v>76</v>
      </c>
      <c r="N42" s="25">
        <v>2817</v>
      </c>
      <c r="O42" s="30">
        <v>2951</v>
      </c>
      <c r="P42" s="33">
        <f t="shared" si="40"/>
        <v>5746</v>
      </c>
      <c r="Q42" s="31">
        <f t="shared" si="41"/>
        <v>3643</v>
      </c>
      <c r="R42" s="120">
        <f t="shared" si="42"/>
        <v>1893</v>
      </c>
      <c r="S42" s="50">
        <f t="shared" si="17"/>
        <v>122.43469614104869</v>
      </c>
      <c r="T42" s="19">
        <f t="shared" si="43"/>
        <v>140.33127889060094</v>
      </c>
      <c r="U42" s="19">
        <f t="shared" si="44"/>
        <v>151.19808306709265</v>
      </c>
      <c r="V42" s="19">
        <f t="shared" si="45"/>
        <v>149.68119022316685</v>
      </c>
      <c r="W42" s="32">
        <f t="shared" si="18"/>
        <v>153.85500575373993</v>
      </c>
      <c r="X42" s="36"/>
      <c r="Y42"/>
      <c r="Z42"/>
      <c r="AB42" s="1" t="s">
        <v>7</v>
      </c>
    </row>
    <row r="43" spans="1:28" s="1" customFormat="1" ht="12.75" hidden="1" thickBot="1" x14ac:dyDescent="0.25">
      <c r="A43" s="92" t="str">
        <f t="shared" si="38"/>
        <v>-</v>
      </c>
      <c r="B43" s="66">
        <v>40848</v>
      </c>
      <c r="C43" s="106">
        <f t="shared" si="39"/>
        <v>0.7</v>
      </c>
      <c r="D43" s="24">
        <v>34161</v>
      </c>
      <c r="E43" s="24">
        <v>103</v>
      </c>
      <c r="F43" s="25">
        <v>28239</v>
      </c>
      <c r="G43" s="25">
        <v>311</v>
      </c>
      <c r="H43" s="25">
        <v>85</v>
      </c>
      <c r="I43" s="25">
        <v>2490</v>
      </c>
      <c r="J43" s="25">
        <v>925</v>
      </c>
      <c r="K43" s="25">
        <v>574</v>
      </c>
      <c r="L43" s="25">
        <v>1387</v>
      </c>
      <c r="M43" s="25">
        <v>46</v>
      </c>
      <c r="N43" s="25">
        <v>2886</v>
      </c>
      <c r="O43" s="30">
        <v>2971</v>
      </c>
      <c r="P43" s="33">
        <f t="shared" si="40"/>
        <v>5507</v>
      </c>
      <c r="Q43" s="31">
        <f t="shared" si="41"/>
        <v>3415</v>
      </c>
      <c r="R43" s="120">
        <f t="shared" si="42"/>
        <v>1961</v>
      </c>
      <c r="S43" s="50">
        <f t="shared" si="17"/>
        <v>108.00091788732932</v>
      </c>
      <c r="T43" s="19">
        <f t="shared" si="43"/>
        <v>131.54853620955316</v>
      </c>
      <c r="U43" s="19">
        <f t="shared" si="44"/>
        <v>156.62939297124601</v>
      </c>
      <c r="V43" s="19">
        <f t="shared" si="45"/>
        <v>153.34750265674813</v>
      </c>
      <c r="W43" s="32">
        <f t="shared" si="18"/>
        <v>159.60874568469507</v>
      </c>
      <c r="X43" s="36"/>
    </row>
    <row r="44" spans="1:28" s="1" customFormat="1" ht="12.75" hidden="1" thickBot="1" x14ac:dyDescent="0.25">
      <c r="A44" s="92" t="str">
        <f t="shared" si="38"/>
        <v>-</v>
      </c>
      <c r="B44" s="81">
        <v>40878</v>
      </c>
      <c r="C44" s="106">
        <f t="shared" si="39"/>
        <v>0.67741935483870963</v>
      </c>
      <c r="D44" s="43">
        <v>32599</v>
      </c>
      <c r="E44" s="43">
        <v>34</v>
      </c>
      <c r="F44" s="44">
        <v>27714</v>
      </c>
      <c r="G44" s="44">
        <v>213</v>
      </c>
      <c r="H44" s="44">
        <v>73</v>
      </c>
      <c r="I44" s="44">
        <v>2280</v>
      </c>
      <c r="J44" s="44">
        <v>795</v>
      </c>
      <c r="K44" s="44">
        <v>424</v>
      </c>
      <c r="L44" s="44">
        <v>1031</v>
      </c>
      <c r="M44" s="44">
        <v>33</v>
      </c>
      <c r="N44" s="44">
        <v>2251</v>
      </c>
      <c r="O44" s="45">
        <v>2324</v>
      </c>
      <c r="P44" s="33">
        <f t="shared" si="40"/>
        <v>4636</v>
      </c>
      <c r="Q44" s="42">
        <f t="shared" si="41"/>
        <v>3075</v>
      </c>
      <c r="R44" s="122">
        <f t="shared" si="42"/>
        <v>1455</v>
      </c>
      <c r="S44" s="116">
        <f t="shared" si="17"/>
        <v>105.99303935441924</v>
      </c>
      <c r="T44" s="117">
        <f t="shared" si="43"/>
        <v>118.45146379044684</v>
      </c>
      <c r="U44" s="117">
        <f t="shared" si="44"/>
        <v>116.21405750798721</v>
      </c>
      <c r="V44" s="117">
        <f t="shared" si="45"/>
        <v>119.60680127523911</v>
      </c>
      <c r="W44" s="118">
        <f t="shared" si="18"/>
        <v>118.64211737629459</v>
      </c>
      <c r="X44" s="91"/>
    </row>
    <row r="45" spans="1:28" s="13" customFormat="1" ht="12.95" hidden="1" customHeight="1" thickTop="1" thickBot="1" x14ac:dyDescent="0.25">
      <c r="A45" s="88" t="s">
        <v>43</v>
      </c>
      <c r="B45" s="51" t="s">
        <v>28</v>
      </c>
      <c r="C45" s="107">
        <f>SUBTOTAL(1,C33:C44)</f>
        <v>0.67962109575012786</v>
      </c>
      <c r="D45" s="37">
        <f>SUBTOTAL(9,D33:D44)</f>
        <v>204491</v>
      </c>
      <c r="E45" s="37">
        <f t="shared" ref="E45" si="46">SUBTOTAL(9,E33:E44)</f>
        <v>1877</v>
      </c>
      <c r="F45" s="37">
        <f t="shared" ref="F45" si="47">SUBTOTAL(9,F33:F44)</f>
        <v>169176</v>
      </c>
      <c r="G45" s="37">
        <f t="shared" ref="G45" si="48">SUBTOTAL(9,G33:G44)</f>
        <v>2036</v>
      </c>
      <c r="H45" s="37">
        <f t="shared" ref="H45" si="49">SUBTOTAL(9,H33:H44)</f>
        <v>597</v>
      </c>
      <c r="I45" s="37">
        <f t="shared" ref="I45" si="50">SUBTOTAL(9,I33:I44)</f>
        <v>14359</v>
      </c>
      <c r="J45" s="37">
        <f t="shared" ref="J45" si="51">SUBTOTAL(9,J33:J44)</f>
        <v>5203</v>
      </c>
      <c r="K45" s="37">
        <f t="shared" ref="K45" si="52">SUBTOTAL(9,K33:K44)</f>
        <v>3117</v>
      </c>
      <c r="L45" s="37">
        <f t="shared" ref="L45" si="53">SUBTOTAL(9,L33:L44)</f>
        <v>7795</v>
      </c>
      <c r="M45" s="37">
        <f t="shared" ref="M45" si="54">SUBTOTAL(9,M33:M44)</f>
        <v>332</v>
      </c>
      <c r="N45" s="37">
        <f t="shared" ref="N45" si="55">SUBTOTAL(9,N33:N44)</f>
        <v>16115</v>
      </c>
      <c r="O45" s="38">
        <f t="shared" ref="O45:P45" si="56">SUBTOTAL(9,O33:O44)</f>
        <v>16714</v>
      </c>
      <c r="P45" s="38">
        <f t="shared" si="56"/>
        <v>31403</v>
      </c>
      <c r="Q45" s="39">
        <f>SUBTOTAL(9,Q33:Q44)</f>
        <v>19562</v>
      </c>
      <c r="R45" s="121">
        <f>SUBTOTAL(9,R33:R44)</f>
        <v>10912</v>
      </c>
      <c r="S45" s="132"/>
      <c r="T45" s="133"/>
      <c r="U45" s="133"/>
      <c r="V45" s="133"/>
      <c r="W45" s="134"/>
      <c r="X45" s="87"/>
    </row>
    <row r="46" spans="1:28" s="1" customFormat="1" x14ac:dyDescent="0.2">
      <c r="A46" s="92" t="str">
        <f t="shared" ref="A46:A57" si="57">IF(MONTH(B46)&lt;=MONTH(MONAT),"+","-")</f>
        <v>+</v>
      </c>
      <c r="B46" s="82">
        <v>40909</v>
      </c>
      <c r="C46" s="106">
        <f t="shared" ref="C46:C57" si="58">NETWORKDAYS(B46,EOMONTH(B46,0),WOCHENFEIERTAGE)/DAY(EOMONTH(B46,0))</f>
        <v>0.67741935483870963</v>
      </c>
      <c r="D46" s="22">
        <v>31538</v>
      </c>
      <c r="E46" s="22">
        <v>32</v>
      </c>
      <c r="F46" s="23">
        <v>26712</v>
      </c>
      <c r="G46" s="22">
        <v>182</v>
      </c>
      <c r="H46" s="22">
        <v>74</v>
      </c>
      <c r="I46" s="22">
        <v>2173</v>
      </c>
      <c r="J46" s="23">
        <v>770</v>
      </c>
      <c r="K46" s="23">
        <v>426</v>
      </c>
      <c r="L46" s="23">
        <v>1133</v>
      </c>
      <c r="M46" s="23">
        <v>35</v>
      </c>
      <c r="N46" s="23">
        <v>2328</v>
      </c>
      <c r="O46" s="29">
        <v>2403</v>
      </c>
      <c r="P46" s="33">
        <f t="shared" ref="P46:P57" si="59">SUM(H46:M46)</f>
        <v>4611</v>
      </c>
      <c r="Q46" s="33">
        <f t="shared" ref="Q46:Q55" si="60">I46+J46</f>
        <v>2943</v>
      </c>
      <c r="R46" s="119">
        <f t="shared" ref="R46:R55" si="61">K46+L46</f>
        <v>1559</v>
      </c>
      <c r="S46" s="113">
        <f t="shared" ref="S46:S55" si="62">F46/F$7*100</f>
        <v>102.16085975446514</v>
      </c>
      <c r="T46" s="114">
        <f t="shared" ref="T46:T55" si="63">Q46/Q$7*100</f>
        <v>113.36671802773498</v>
      </c>
      <c r="U46" s="114">
        <f t="shared" ref="U46:U55" si="64">R46/R$7*100</f>
        <v>124.52076677316295</v>
      </c>
      <c r="V46" s="114">
        <f t="shared" ref="V46:V55" si="65">N46/N$7*100</f>
        <v>123.69819341126463</v>
      </c>
      <c r="W46" s="115">
        <f t="shared" si="18"/>
        <v>130.37974683544306</v>
      </c>
      <c r="X46" s="80"/>
    </row>
    <row r="47" spans="1:28" s="1" customFormat="1" x14ac:dyDescent="0.2">
      <c r="A47" s="92" t="str">
        <f t="shared" si="57"/>
        <v>+</v>
      </c>
      <c r="B47" s="67">
        <v>40940</v>
      </c>
      <c r="C47" s="106">
        <f t="shared" si="58"/>
        <v>0.72413793103448276</v>
      </c>
      <c r="D47" s="24">
        <v>32675</v>
      </c>
      <c r="E47" s="24">
        <v>28</v>
      </c>
      <c r="F47" s="25">
        <v>27585</v>
      </c>
      <c r="G47" s="24">
        <v>199</v>
      </c>
      <c r="H47" s="24">
        <v>77</v>
      </c>
      <c r="I47" s="24">
        <v>2284</v>
      </c>
      <c r="J47" s="25">
        <v>787</v>
      </c>
      <c r="K47" s="25">
        <v>448</v>
      </c>
      <c r="L47" s="25">
        <v>1245</v>
      </c>
      <c r="M47" s="25">
        <v>21</v>
      </c>
      <c r="N47" s="25">
        <v>2480</v>
      </c>
      <c r="O47" s="30">
        <v>2558</v>
      </c>
      <c r="P47" s="33">
        <f t="shared" si="59"/>
        <v>4862</v>
      </c>
      <c r="Q47" s="31">
        <f t="shared" si="60"/>
        <v>3071</v>
      </c>
      <c r="R47" s="120">
        <f t="shared" si="61"/>
        <v>1693</v>
      </c>
      <c r="S47" s="50">
        <f t="shared" si="62"/>
        <v>105.49967491490419</v>
      </c>
      <c r="T47" s="19">
        <f t="shared" si="63"/>
        <v>118.29738058551618</v>
      </c>
      <c r="U47" s="19">
        <f t="shared" si="64"/>
        <v>135.22364217252397</v>
      </c>
      <c r="V47" s="19">
        <f t="shared" si="65"/>
        <v>131.77470775770456</v>
      </c>
      <c r="W47" s="32">
        <f t="shared" si="18"/>
        <v>143.2681242807825</v>
      </c>
      <c r="X47" s="36"/>
    </row>
    <row r="48" spans="1:28" s="1" customFormat="1" x14ac:dyDescent="0.2">
      <c r="A48" s="92" t="str">
        <f t="shared" si="57"/>
        <v>+</v>
      </c>
      <c r="B48" s="67">
        <v>40969</v>
      </c>
      <c r="C48" s="106">
        <f t="shared" si="58"/>
        <v>0.70967741935483875</v>
      </c>
      <c r="D48" s="24">
        <v>34519</v>
      </c>
      <c r="E48" s="24">
        <v>213</v>
      </c>
      <c r="F48" s="25">
        <v>28499</v>
      </c>
      <c r="G48" s="24">
        <v>329</v>
      </c>
      <c r="H48" s="24">
        <v>65</v>
      </c>
      <c r="I48" s="24">
        <v>2486</v>
      </c>
      <c r="J48" s="25">
        <v>906</v>
      </c>
      <c r="K48" s="25">
        <v>548</v>
      </c>
      <c r="L48" s="25">
        <v>1440</v>
      </c>
      <c r="M48" s="25">
        <v>34</v>
      </c>
      <c r="N48" s="25">
        <v>2894</v>
      </c>
      <c r="O48" s="30">
        <v>2958</v>
      </c>
      <c r="P48" s="33">
        <f t="shared" si="59"/>
        <v>5479</v>
      </c>
      <c r="Q48" s="31">
        <f t="shared" si="60"/>
        <v>3392</v>
      </c>
      <c r="R48" s="120">
        <f t="shared" si="61"/>
        <v>1988</v>
      </c>
      <c r="S48" s="50">
        <f t="shared" si="62"/>
        <v>108.99529582743719</v>
      </c>
      <c r="T48" s="19">
        <f t="shared" si="63"/>
        <v>130.66255778120183</v>
      </c>
      <c r="U48" s="19">
        <f t="shared" si="64"/>
        <v>158.78594249201279</v>
      </c>
      <c r="V48" s="19">
        <f t="shared" si="65"/>
        <v>153.77258235919237</v>
      </c>
      <c r="W48" s="32">
        <f t="shared" si="18"/>
        <v>165.70771001150749</v>
      </c>
      <c r="X48" s="36"/>
    </row>
    <row r="49" spans="1:24" s="1" customFormat="1" x14ac:dyDescent="0.2">
      <c r="A49" s="92" t="str">
        <f t="shared" si="57"/>
        <v>+</v>
      </c>
      <c r="B49" s="67">
        <v>41000</v>
      </c>
      <c r="C49" s="106">
        <f t="shared" si="58"/>
        <v>0.6333333333333333</v>
      </c>
      <c r="D49" s="24">
        <v>34597</v>
      </c>
      <c r="E49" s="24">
        <v>255</v>
      </c>
      <c r="F49" s="25">
        <v>28577</v>
      </c>
      <c r="G49" s="24">
        <v>387</v>
      </c>
      <c r="H49" s="24">
        <v>86</v>
      </c>
      <c r="I49" s="24">
        <v>2548</v>
      </c>
      <c r="J49" s="25">
        <v>862</v>
      </c>
      <c r="K49" s="25">
        <v>514</v>
      </c>
      <c r="L49" s="25">
        <v>1326</v>
      </c>
      <c r="M49" s="25">
        <v>44</v>
      </c>
      <c r="N49" s="25">
        <v>2702</v>
      </c>
      <c r="O49" s="30">
        <v>2787</v>
      </c>
      <c r="P49" s="33">
        <f t="shared" si="59"/>
        <v>5380</v>
      </c>
      <c r="Q49" s="31">
        <f t="shared" si="60"/>
        <v>3410</v>
      </c>
      <c r="R49" s="120">
        <f t="shared" si="61"/>
        <v>1840</v>
      </c>
      <c r="S49" s="50">
        <f t="shared" si="62"/>
        <v>109.29360920946954</v>
      </c>
      <c r="T49" s="19">
        <f t="shared" si="63"/>
        <v>131.35593220338984</v>
      </c>
      <c r="U49" s="19">
        <f t="shared" si="64"/>
        <v>146.96485623003196</v>
      </c>
      <c r="V49" s="19">
        <f t="shared" si="65"/>
        <v>143.57066950053135</v>
      </c>
      <c r="W49" s="32">
        <f t="shared" si="18"/>
        <v>152.5891829689298</v>
      </c>
      <c r="X49" s="36"/>
    </row>
    <row r="50" spans="1:24" s="1" customFormat="1" x14ac:dyDescent="0.2">
      <c r="A50" s="92" t="str">
        <f t="shared" si="57"/>
        <v>+</v>
      </c>
      <c r="B50" s="67">
        <v>41030</v>
      </c>
      <c r="C50" s="106">
        <f t="shared" si="58"/>
        <v>0.64516129032258063</v>
      </c>
      <c r="D50" s="24">
        <v>35800</v>
      </c>
      <c r="E50" s="24">
        <v>580</v>
      </c>
      <c r="F50" s="25">
        <v>29078</v>
      </c>
      <c r="G50" s="24">
        <v>459</v>
      </c>
      <c r="H50" s="24">
        <v>150</v>
      </c>
      <c r="I50" s="24">
        <v>2682</v>
      </c>
      <c r="J50" s="25">
        <v>897</v>
      </c>
      <c r="K50" s="25">
        <v>534</v>
      </c>
      <c r="L50" s="25">
        <v>1374</v>
      </c>
      <c r="M50" s="25">
        <v>47</v>
      </c>
      <c r="N50" s="25">
        <v>2805</v>
      </c>
      <c r="O50" s="30">
        <v>2954</v>
      </c>
      <c r="P50" s="33">
        <f t="shared" si="59"/>
        <v>5684</v>
      </c>
      <c r="Q50" s="31">
        <f t="shared" si="60"/>
        <v>3579</v>
      </c>
      <c r="R50" s="120">
        <f t="shared" si="61"/>
        <v>1908</v>
      </c>
      <c r="S50" s="50">
        <f t="shared" si="62"/>
        <v>111.2096990094466</v>
      </c>
      <c r="T50" s="19">
        <f t="shared" si="63"/>
        <v>137.86594761171031</v>
      </c>
      <c r="U50" s="19">
        <f t="shared" si="64"/>
        <v>152.39616613418531</v>
      </c>
      <c r="V50" s="19">
        <f t="shared" si="65"/>
        <v>149.04357066950053</v>
      </c>
      <c r="W50" s="32">
        <f t="shared" si="18"/>
        <v>158.11277330264673</v>
      </c>
      <c r="X50" s="36"/>
    </row>
    <row r="51" spans="1:24" s="1" customFormat="1" ht="12.75" thickBot="1" x14ac:dyDescent="0.25">
      <c r="A51" s="92" t="str">
        <f t="shared" si="57"/>
        <v>+</v>
      </c>
      <c r="B51" s="67">
        <v>41061</v>
      </c>
      <c r="C51" s="106">
        <f t="shared" si="58"/>
        <v>0.66666666666666663</v>
      </c>
      <c r="D51" s="24">
        <v>35879</v>
      </c>
      <c r="E51" s="24">
        <v>603</v>
      </c>
      <c r="F51" s="25">
        <v>28945</v>
      </c>
      <c r="G51" s="24">
        <v>469</v>
      </c>
      <c r="H51" s="24">
        <v>162</v>
      </c>
      <c r="I51" s="24">
        <v>2720</v>
      </c>
      <c r="J51" s="25">
        <v>941</v>
      </c>
      <c r="K51" s="25">
        <v>554</v>
      </c>
      <c r="L51" s="25">
        <v>1437</v>
      </c>
      <c r="M51" s="25">
        <v>49</v>
      </c>
      <c r="N51" s="25">
        <v>2932</v>
      </c>
      <c r="O51" s="30">
        <v>3094</v>
      </c>
      <c r="P51" s="33">
        <f t="shared" si="59"/>
        <v>5863</v>
      </c>
      <c r="Q51" s="31">
        <f t="shared" si="60"/>
        <v>3661</v>
      </c>
      <c r="R51" s="120">
        <f t="shared" si="61"/>
        <v>1991</v>
      </c>
      <c r="S51" s="50">
        <f t="shared" si="62"/>
        <v>110.70103644777602</v>
      </c>
      <c r="T51" s="19">
        <f t="shared" si="63"/>
        <v>141.0246533127889</v>
      </c>
      <c r="U51" s="19">
        <f t="shared" si="64"/>
        <v>159.02555910543131</v>
      </c>
      <c r="V51" s="19">
        <f t="shared" si="65"/>
        <v>155.79171094580232</v>
      </c>
      <c r="W51" s="32">
        <f t="shared" si="18"/>
        <v>165.36248561565017</v>
      </c>
      <c r="X51" s="36"/>
    </row>
    <row r="52" spans="1:24" s="1" customFormat="1" ht="12.75" hidden="1" thickBot="1" x14ac:dyDescent="0.25">
      <c r="A52" s="92" t="str">
        <f t="shared" si="57"/>
        <v>-</v>
      </c>
      <c r="B52" s="67">
        <v>41091</v>
      </c>
      <c r="C52" s="106">
        <f t="shared" si="58"/>
        <v>0.70967741935483875</v>
      </c>
      <c r="D52" s="24">
        <v>38570</v>
      </c>
      <c r="E52" s="24">
        <v>566</v>
      </c>
      <c r="F52" s="25">
        <v>31502</v>
      </c>
      <c r="G52" s="24">
        <v>477</v>
      </c>
      <c r="H52" s="24">
        <v>145</v>
      </c>
      <c r="I52" s="24">
        <v>2843</v>
      </c>
      <c r="J52" s="25">
        <v>949</v>
      </c>
      <c r="K52" s="25">
        <v>575</v>
      </c>
      <c r="L52" s="25">
        <v>1464</v>
      </c>
      <c r="M52" s="25">
        <v>50</v>
      </c>
      <c r="N52" s="25">
        <v>2988</v>
      </c>
      <c r="O52" s="30">
        <v>3133</v>
      </c>
      <c r="P52" s="33">
        <f t="shared" si="59"/>
        <v>6026</v>
      </c>
      <c r="Q52" s="31">
        <f t="shared" si="60"/>
        <v>3792</v>
      </c>
      <c r="R52" s="120">
        <f t="shared" si="61"/>
        <v>2039</v>
      </c>
      <c r="S52" s="50">
        <f t="shared" si="62"/>
        <v>120.48036103568288</v>
      </c>
      <c r="T52" s="19">
        <f t="shared" si="63"/>
        <v>146.0708782742681</v>
      </c>
      <c r="U52" s="19">
        <f t="shared" si="64"/>
        <v>162.85942492012779</v>
      </c>
      <c r="V52" s="19">
        <f t="shared" si="65"/>
        <v>158.76726886291181</v>
      </c>
      <c r="W52" s="32">
        <f t="shared" si="18"/>
        <v>168.46950517836595</v>
      </c>
      <c r="X52" s="36"/>
    </row>
    <row r="53" spans="1:24" s="1" customFormat="1" ht="12.75" hidden="1" thickBot="1" x14ac:dyDescent="0.25">
      <c r="A53" s="92" t="str">
        <f t="shared" si="57"/>
        <v>-</v>
      </c>
      <c r="B53" s="67">
        <v>41122</v>
      </c>
      <c r="C53" s="106">
        <f t="shared" si="58"/>
        <v>0.74193548387096775</v>
      </c>
      <c r="D53" s="24">
        <v>37170</v>
      </c>
      <c r="E53" s="24">
        <v>670</v>
      </c>
      <c r="F53" s="25">
        <v>30451</v>
      </c>
      <c r="G53" s="24">
        <v>547</v>
      </c>
      <c r="H53" s="24">
        <v>124</v>
      </c>
      <c r="I53" s="24">
        <v>2675</v>
      </c>
      <c r="J53" s="25">
        <v>894</v>
      </c>
      <c r="K53" s="25">
        <v>510</v>
      </c>
      <c r="L53" s="25">
        <v>1249</v>
      </c>
      <c r="M53" s="25">
        <v>50</v>
      </c>
      <c r="N53" s="25">
        <v>2653</v>
      </c>
      <c r="O53" s="30">
        <v>2777</v>
      </c>
      <c r="P53" s="33">
        <f t="shared" si="59"/>
        <v>5502</v>
      </c>
      <c r="Q53" s="31">
        <f t="shared" si="60"/>
        <v>3569</v>
      </c>
      <c r="R53" s="120">
        <f t="shared" si="61"/>
        <v>1759</v>
      </c>
      <c r="S53" s="50">
        <f t="shared" si="62"/>
        <v>116.46077943932383</v>
      </c>
      <c r="T53" s="19">
        <f t="shared" si="63"/>
        <v>137.48073959938367</v>
      </c>
      <c r="U53" s="19">
        <f t="shared" si="64"/>
        <v>140.49520766773162</v>
      </c>
      <c r="V53" s="19">
        <f t="shared" si="65"/>
        <v>140.96705632306058</v>
      </c>
      <c r="W53" s="32">
        <f t="shared" si="18"/>
        <v>143.72842347525892</v>
      </c>
      <c r="X53" s="36"/>
    </row>
    <row r="54" spans="1:24" s="1" customFormat="1" ht="12.75" hidden="1" thickBot="1" x14ac:dyDescent="0.25">
      <c r="A54" s="92" t="str">
        <f t="shared" si="57"/>
        <v>-</v>
      </c>
      <c r="B54" s="67">
        <v>41153</v>
      </c>
      <c r="C54" s="106">
        <f t="shared" si="58"/>
        <v>0.66666666666666663</v>
      </c>
      <c r="D54" s="24">
        <v>36160</v>
      </c>
      <c r="E54" s="24">
        <v>493</v>
      </c>
      <c r="F54" s="25">
        <v>29330</v>
      </c>
      <c r="G54" s="24">
        <v>455</v>
      </c>
      <c r="H54" s="24">
        <v>337</v>
      </c>
      <c r="I54" s="24">
        <v>2739</v>
      </c>
      <c r="J54" s="25">
        <v>863</v>
      </c>
      <c r="K54" s="25">
        <v>541</v>
      </c>
      <c r="L54" s="25">
        <v>1354</v>
      </c>
      <c r="M54" s="25">
        <v>47</v>
      </c>
      <c r="N54" s="25">
        <v>2758</v>
      </c>
      <c r="O54" s="30">
        <v>3095</v>
      </c>
      <c r="P54" s="33">
        <f t="shared" si="59"/>
        <v>5881</v>
      </c>
      <c r="Q54" s="31">
        <f t="shared" si="60"/>
        <v>3602</v>
      </c>
      <c r="R54" s="120">
        <f t="shared" si="61"/>
        <v>1895</v>
      </c>
      <c r="S54" s="50">
        <f t="shared" si="62"/>
        <v>112.17348070524342</v>
      </c>
      <c r="T54" s="19">
        <f t="shared" si="63"/>
        <v>138.75192604006165</v>
      </c>
      <c r="U54" s="19">
        <f t="shared" si="64"/>
        <v>151.35782747603835</v>
      </c>
      <c r="V54" s="19">
        <f t="shared" si="65"/>
        <v>146.54622741764081</v>
      </c>
      <c r="W54" s="32">
        <f t="shared" si="18"/>
        <v>155.81127733026469</v>
      </c>
      <c r="X54" s="36"/>
    </row>
    <row r="55" spans="1:24" s="1" customFormat="1" ht="12.75" hidden="1" thickBot="1" x14ac:dyDescent="0.25">
      <c r="A55" s="92" t="str">
        <f t="shared" si="57"/>
        <v>-</v>
      </c>
      <c r="B55" s="67">
        <v>41183</v>
      </c>
      <c r="C55" s="106">
        <f t="shared" si="58"/>
        <v>0.70967741935483875</v>
      </c>
      <c r="D55" s="24">
        <v>36033</v>
      </c>
      <c r="E55" s="24">
        <v>260</v>
      </c>
      <c r="F55" s="25">
        <v>29467</v>
      </c>
      <c r="G55" s="24">
        <v>391</v>
      </c>
      <c r="H55" s="24">
        <v>176</v>
      </c>
      <c r="I55" s="24">
        <v>2781</v>
      </c>
      <c r="J55" s="25">
        <v>919</v>
      </c>
      <c r="K55" s="25">
        <v>581</v>
      </c>
      <c r="L55" s="25">
        <v>1422</v>
      </c>
      <c r="M55" s="25">
        <v>36</v>
      </c>
      <c r="N55" s="25">
        <v>2922</v>
      </c>
      <c r="O55" s="30">
        <v>3097</v>
      </c>
      <c r="P55" s="33">
        <f t="shared" si="59"/>
        <v>5915</v>
      </c>
      <c r="Q55" s="31">
        <f t="shared" si="60"/>
        <v>3700</v>
      </c>
      <c r="R55" s="120">
        <f t="shared" si="61"/>
        <v>2003</v>
      </c>
      <c r="S55" s="50">
        <f t="shared" si="62"/>
        <v>112.6974413890695</v>
      </c>
      <c r="T55" s="19">
        <f t="shared" si="63"/>
        <v>142.52696456086287</v>
      </c>
      <c r="U55" s="19">
        <f t="shared" si="64"/>
        <v>159.98402555910542</v>
      </c>
      <c r="V55" s="19">
        <f t="shared" si="65"/>
        <v>155.26036131774708</v>
      </c>
      <c r="W55" s="32">
        <f t="shared" si="18"/>
        <v>163.63636363636365</v>
      </c>
      <c r="X55" s="36"/>
    </row>
    <row r="56" spans="1:24" s="1" customFormat="1" ht="12" hidden="1" customHeight="1" x14ac:dyDescent="0.2">
      <c r="A56" s="92" t="str">
        <f t="shared" si="57"/>
        <v>-</v>
      </c>
      <c r="B56" s="67">
        <v>41214</v>
      </c>
      <c r="C56" s="106">
        <f t="shared" si="58"/>
        <v>0.7</v>
      </c>
      <c r="D56" s="24">
        <v>33239</v>
      </c>
      <c r="E56" s="24">
        <v>86</v>
      </c>
      <c r="F56" s="25">
        <v>27481</v>
      </c>
      <c r="G56" s="24">
        <v>295</v>
      </c>
      <c r="H56" s="24">
        <v>74</v>
      </c>
      <c r="I56" s="24">
        <v>2475</v>
      </c>
      <c r="J56" s="25">
        <v>878</v>
      </c>
      <c r="K56" s="25">
        <v>533</v>
      </c>
      <c r="L56" s="25">
        <v>1374</v>
      </c>
      <c r="M56" s="25">
        <v>43</v>
      </c>
      <c r="N56" s="25">
        <v>2784</v>
      </c>
      <c r="O56" s="30">
        <v>2859</v>
      </c>
      <c r="P56" s="33">
        <f t="shared" si="59"/>
        <v>5377</v>
      </c>
      <c r="Q56" s="31">
        <f t="shared" ref="Q56:Q57" si="66">I56+J56</f>
        <v>3353</v>
      </c>
      <c r="R56" s="120">
        <f t="shared" ref="R56:R57" si="67">K56+L56</f>
        <v>1907</v>
      </c>
      <c r="S56" s="50">
        <f t="shared" ref="S56:S57" si="68">F56/F$7*100</f>
        <v>105.10192373886105</v>
      </c>
      <c r="T56" s="19">
        <f t="shared" ref="T56:T57" si="69">Q56/Q$7*100</f>
        <v>129.16024653312789</v>
      </c>
      <c r="U56" s="19">
        <f t="shared" ref="U56:U57" si="70">R56/R$7*100</f>
        <v>152.31629392971246</v>
      </c>
      <c r="V56" s="19">
        <f t="shared" ref="V56:V57" si="71">N56/N$7*100</f>
        <v>147.92773645058449</v>
      </c>
      <c r="W56" s="32">
        <f t="shared" si="18"/>
        <v>158.11277330264673</v>
      </c>
      <c r="X56" s="36"/>
    </row>
    <row r="57" spans="1:24" s="1" customFormat="1" ht="12" hidden="1" customHeight="1" thickBot="1" x14ac:dyDescent="0.25">
      <c r="A57" s="92" t="str">
        <f t="shared" si="57"/>
        <v>-</v>
      </c>
      <c r="B57" s="68">
        <v>41244</v>
      </c>
      <c r="C57" s="106">
        <f t="shared" si="58"/>
        <v>0.61290322580645162</v>
      </c>
      <c r="D57" s="24">
        <v>30656</v>
      </c>
      <c r="E57" s="24">
        <v>29</v>
      </c>
      <c r="F57" s="25">
        <v>26249</v>
      </c>
      <c r="G57" s="24">
        <v>186</v>
      </c>
      <c r="H57" s="24">
        <v>105</v>
      </c>
      <c r="I57" s="24">
        <v>2150</v>
      </c>
      <c r="J57" s="25">
        <v>671</v>
      </c>
      <c r="K57" s="25">
        <v>347</v>
      </c>
      <c r="L57" s="25">
        <v>897</v>
      </c>
      <c r="M57" s="25">
        <v>22</v>
      </c>
      <c r="N57" s="25">
        <v>1916</v>
      </c>
      <c r="O57" s="30">
        <v>2021</v>
      </c>
      <c r="P57" s="33">
        <f t="shared" si="59"/>
        <v>4192</v>
      </c>
      <c r="Q57" s="31">
        <f t="shared" si="66"/>
        <v>2821</v>
      </c>
      <c r="R57" s="120">
        <f t="shared" si="67"/>
        <v>1244</v>
      </c>
      <c r="S57" s="116">
        <f t="shared" si="68"/>
        <v>100.3901021149654</v>
      </c>
      <c r="T57" s="117">
        <f t="shared" si="69"/>
        <v>108.66718027734976</v>
      </c>
      <c r="U57" s="117">
        <f t="shared" si="70"/>
        <v>99.361022364217249</v>
      </c>
      <c r="V57" s="117">
        <f t="shared" si="71"/>
        <v>101.80658873538788</v>
      </c>
      <c r="W57" s="118">
        <f t="shared" si="18"/>
        <v>103.22209436133487</v>
      </c>
      <c r="X57" s="91"/>
    </row>
    <row r="58" spans="1:24" s="13" customFormat="1" ht="12" hidden="1" customHeight="1" thickTop="1" thickBot="1" x14ac:dyDescent="0.25">
      <c r="A58" s="89" t="s">
        <v>43</v>
      </c>
      <c r="B58" s="51" t="s">
        <v>29</v>
      </c>
      <c r="C58" s="107">
        <f>SUBTOTAL(1,C46:C57)</f>
        <v>0.67606599925843536</v>
      </c>
      <c r="D58" s="37">
        <f>SUBTOTAL(9,D46:D57)</f>
        <v>205008</v>
      </c>
      <c r="E58" s="37">
        <f t="shared" ref="E58:P58" si="72">SUBTOTAL(9,E46:E57)</f>
        <v>1711</v>
      </c>
      <c r="F58" s="37">
        <f t="shared" si="72"/>
        <v>169396</v>
      </c>
      <c r="G58" s="37">
        <f t="shared" si="72"/>
        <v>2025</v>
      </c>
      <c r="H58" s="37">
        <f t="shared" si="72"/>
        <v>614</v>
      </c>
      <c r="I58" s="37">
        <f t="shared" si="72"/>
        <v>14893</v>
      </c>
      <c r="J58" s="37">
        <f t="shared" si="72"/>
        <v>5163</v>
      </c>
      <c r="K58" s="37">
        <f t="shared" si="72"/>
        <v>3024</v>
      </c>
      <c r="L58" s="37">
        <f t="shared" si="72"/>
        <v>7955</v>
      </c>
      <c r="M58" s="37">
        <f t="shared" si="72"/>
        <v>230</v>
      </c>
      <c r="N58" s="37">
        <f t="shared" si="72"/>
        <v>16141</v>
      </c>
      <c r="O58" s="38">
        <f t="shared" si="72"/>
        <v>16754</v>
      </c>
      <c r="P58" s="38">
        <f t="shared" si="72"/>
        <v>31879</v>
      </c>
      <c r="Q58" s="39">
        <f>SUBTOTAL(9,Q46:Q57)</f>
        <v>20056</v>
      </c>
      <c r="R58" s="121">
        <f>SUBTOTAL(9,R46:R57)</f>
        <v>10979</v>
      </c>
      <c r="S58" s="128"/>
      <c r="T58" s="129"/>
      <c r="U58" s="129"/>
      <c r="V58" s="129"/>
      <c r="W58" s="130"/>
      <c r="X58" s="87"/>
    </row>
    <row r="59" spans="1:24" s="13" customFormat="1" ht="12" customHeight="1" x14ac:dyDescent="0.2">
      <c r="A59" s="92" t="str">
        <f t="shared" ref="A59:A70" si="73">IF(MONTH(B59)&lt;=MONTH(MONAT),"+","-")</f>
        <v>+</v>
      </c>
      <c r="B59" s="82">
        <v>41275</v>
      </c>
      <c r="C59" s="106">
        <f t="shared" ref="C59:C70" si="74">NETWORKDAYS(B59,EOMONTH(B59,0),WOCHENFEIERTAGE)/DAY(EOMONTH(B59,0))</f>
        <v>0.70967741935483875</v>
      </c>
      <c r="D59" s="22">
        <v>31059</v>
      </c>
      <c r="E59" s="22">
        <v>34</v>
      </c>
      <c r="F59" s="23">
        <v>26137</v>
      </c>
      <c r="G59" s="22">
        <v>181</v>
      </c>
      <c r="H59" s="22">
        <v>97</v>
      </c>
      <c r="I59" s="22">
        <v>2234</v>
      </c>
      <c r="J59" s="23">
        <v>757</v>
      </c>
      <c r="K59" s="23">
        <v>427</v>
      </c>
      <c r="L59" s="23">
        <v>1173</v>
      </c>
      <c r="M59" s="23">
        <v>20</v>
      </c>
      <c r="N59" s="23">
        <v>2357</v>
      </c>
      <c r="O59" s="29">
        <v>2454</v>
      </c>
      <c r="P59" s="33">
        <f t="shared" ref="P59:P70" si="75">SUM(H59:M59)</f>
        <v>4708</v>
      </c>
      <c r="Q59" s="33">
        <f t="shared" ref="Q59:Q60" si="76">I59+J59</f>
        <v>2991</v>
      </c>
      <c r="R59" s="119">
        <f t="shared" ref="R59:R60" si="77">K59+L59</f>
        <v>1600</v>
      </c>
      <c r="S59" s="113">
        <f t="shared" ref="S59:S60" si="78">F59/F$7*100</f>
        <v>99.961754694611244</v>
      </c>
      <c r="T59" s="114">
        <f t="shared" ref="T59:T60" si="79">Q59/Q$7*100</f>
        <v>115.21571648690292</v>
      </c>
      <c r="U59" s="114">
        <f t="shared" ref="U59:U60" si="80">R59/R$7*100</f>
        <v>127.79552715654951</v>
      </c>
      <c r="V59" s="114">
        <f t="shared" ref="V59:V60" si="81">N59/N$7*100</f>
        <v>125.23910733262487</v>
      </c>
      <c r="W59" s="115">
        <f t="shared" ref="W59:W60" si="82">L59/L$7*100</f>
        <v>134.98273878020714</v>
      </c>
      <c r="X59" s="80"/>
    </row>
    <row r="60" spans="1:24" s="13" customFormat="1" ht="12" customHeight="1" x14ac:dyDescent="0.2">
      <c r="A60" s="92" t="str">
        <f t="shared" si="73"/>
        <v>+</v>
      </c>
      <c r="B60" s="82">
        <v>41306</v>
      </c>
      <c r="C60" s="106">
        <f t="shared" si="74"/>
        <v>0.7142857142857143</v>
      </c>
      <c r="D60" s="24">
        <v>32070</v>
      </c>
      <c r="E60" s="24">
        <v>21</v>
      </c>
      <c r="F60" s="25">
        <v>26949</v>
      </c>
      <c r="G60" s="24">
        <v>181</v>
      </c>
      <c r="H60" s="24">
        <v>104</v>
      </c>
      <c r="I60" s="24">
        <v>2326</v>
      </c>
      <c r="J60" s="25">
        <v>762</v>
      </c>
      <c r="K60" s="25">
        <v>439</v>
      </c>
      <c r="L60" s="25">
        <v>1266</v>
      </c>
      <c r="M60" s="25">
        <v>22</v>
      </c>
      <c r="N60" s="25">
        <v>2466</v>
      </c>
      <c r="O60" s="30">
        <v>2570</v>
      </c>
      <c r="P60" s="33">
        <f t="shared" si="75"/>
        <v>4919</v>
      </c>
      <c r="Q60" s="31">
        <f t="shared" si="76"/>
        <v>3088</v>
      </c>
      <c r="R60" s="120">
        <f t="shared" si="77"/>
        <v>1705</v>
      </c>
      <c r="S60" s="50">
        <f t="shared" si="78"/>
        <v>103.06727349217883</v>
      </c>
      <c r="T60" s="19">
        <f t="shared" si="79"/>
        <v>118.9522342064715</v>
      </c>
      <c r="U60" s="19">
        <f t="shared" si="80"/>
        <v>136.18210862619807</v>
      </c>
      <c r="V60" s="19">
        <f t="shared" si="81"/>
        <v>131.0308182784272</v>
      </c>
      <c r="W60" s="32">
        <f t="shared" si="82"/>
        <v>145.68469505178365</v>
      </c>
      <c r="X60" s="36"/>
    </row>
    <row r="61" spans="1:24" s="13" customFormat="1" ht="12" customHeight="1" x14ac:dyDescent="0.2">
      <c r="A61" s="92" t="str">
        <f t="shared" si="73"/>
        <v>+</v>
      </c>
      <c r="B61" s="82">
        <v>41334</v>
      </c>
      <c r="C61" s="106">
        <f t="shared" si="74"/>
        <v>0.64516129032258063</v>
      </c>
      <c r="D61" s="24">
        <v>33440</v>
      </c>
      <c r="E61" s="24">
        <v>67</v>
      </c>
      <c r="F61" s="25">
        <v>28028</v>
      </c>
      <c r="G61" s="24">
        <v>281</v>
      </c>
      <c r="H61" s="24">
        <v>93</v>
      </c>
      <c r="I61" s="24">
        <v>2417</v>
      </c>
      <c r="J61" s="25">
        <v>794</v>
      </c>
      <c r="K61" s="25">
        <v>468</v>
      </c>
      <c r="L61" s="25">
        <v>1267</v>
      </c>
      <c r="M61" s="25">
        <v>25</v>
      </c>
      <c r="N61" s="25">
        <v>2528</v>
      </c>
      <c r="O61" s="30">
        <v>2621</v>
      </c>
      <c r="P61" s="33">
        <f t="shared" si="75"/>
        <v>5064</v>
      </c>
      <c r="Q61" s="31">
        <f t="shared" ref="Q61:Q70" si="83">I61+J61</f>
        <v>3211</v>
      </c>
      <c r="R61" s="120">
        <f t="shared" ref="R61:R70" si="84">K61+L61</f>
        <v>1735</v>
      </c>
      <c r="S61" s="50">
        <f t="shared" ref="S61:S70" si="85">F61/F$7*100</f>
        <v>107.19394194362641</v>
      </c>
      <c r="T61" s="19">
        <f t="shared" ref="T61:T70" si="86">Q61/Q$7*100</f>
        <v>123.69029275808936</v>
      </c>
      <c r="U61" s="19">
        <f t="shared" ref="U61:U70" si="87">R61/R$7*100</f>
        <v>138.57827476038338</v>
      </c>
      <c r="V61" s="19">
        <f t="shared" ref="V61:V70" si="88">N61/N$7*100</f>
        <v>134.32518597236981</v>
      </c>
      <c r="W61" s="32">
        <f t="shared" ref="W61:W70" si="89">L61/L$7*100</f>
        <v>145.79976985040278</v>
      </c>
      <c r="X61" s="36"/>
    </row>
    <row r="62" spans="1:24" s="13" customFormat="1" ht="12" customHeight="1" x14ac:dyDescent="0.2">
      <c r="A62" s="92" t="str">
        <f t="shared" si="73"/>
        <v>+</v>
      </c>
      <c r="B62" s="82">
        <v>41365</v>
      </c>
      <c r="C62" s="106">
        <f t="shared" si="74"/>
        <v>0.7</v>
      </c>
      <c r="D62" s="24">
        <v>35089</v>
      </c>
      <c r="E62" s="24">
        <v>236</v>
      </c>
      <c r="F62" s="25">
        <v>28762</v>
      </c>
      <c r="G62" s="24">
        <v>354</v>
      </c>
      <c r="H62" s="24">
        <v>135</v>
      </c>
      <c r="I62" s="24">
        <v>2656</v>
      </c>
      <c r="J62" s="25">
        <v>910</v>
      </c>
      <c r="K62" s="25">
        <v>560</v>
      </c>
      <c r="L62" s="25">
        <v>1440</v>
      </c>
      <c r="M62" s="25">
        <v>36</v>
      </c>
      <c r="N62" s="25">
        <v>2910</v>
      </c>
      <c r="O62" s="30">
        <v>3046</v>
      </c>
      <c r="P62" s="33">
        <f t="shared" si="75"/>
        <v>5737</v>
      </c>
      <c r="Q62" s="31">
        <f t="shared" si="83"/>
        <v>3566</v>
      </c>
      <c r="R62" s="120">
        <f t="shared" si="84"/>
        <v>2000</v>
      </c>
      <c r="S62" s="50">
        <f t="shared" si="85"/>
        <v>110.00114735916166</v>
      </c>
      <c r="T62" s="19">
        <f t="shared" si="86"/>
        <v>137.36517719568567</v>
      </c>
      <c r="U62" s="19">
        <f t="shared" si="87"/>
        <v>159.7444089456869</v>
      </c>
      <c r="V62" s="19">
        <f t="shared" si="88"/>
        <v>154.62274176408079</v>
      </c>
      <c r="W62" s="32">
        <f t="shared" si="89"/>
        <v>165.70771001150749</v>
      </c>
      <c r="X62" s="36"/>
    </row>
    <row r="63" spans="1:24" s="13" customFormat="1" ht="12" customHeight="1" x14ac:dyDescent="0.2">
      <c r="A63" s="92" t="str">
        <f t="shared" si="73"/>
        <v>+</v>
      </c>
      <c r="B63" s="82">
        <v>41395</v>
      </c>
      <c r="C63" s="106">
        <f t="shared" si="74"/>
        <v>0.61290322580645162</v>
      </c>
      <c r="D63" s="24">
        <v>34054</v>
      </c>
      <c r="E63" s="127">
        <v>388</v>
      </c>
      <c r="F63" s="25">
        <v>27819</v>
      </c>
      <c r="G63" s="24">
        <v>455</v>
      </c>
      <c r="H63" s="24">
        <v>177</v>
      </c>
      <c r="I63" s="24">
        <v>2563</v>
      </c>
      <c r="J63" s="25">
        <v>812</v>
      </c>
      <c r="K63" s="25">
        <v>498</v>
      </c>
      <c r="L63" s="25">
        <v>1300</v>
      </c>
      <c r="M63" s="25">
        <v>42</v>
      </c>
      <c r="N63" s="25">
        <v>2610</v>
      </c>
      <c r="O63" s="30">
        <v>2786</v>
      </c>
      <c r="P63" s="33">
        <f t="shared" si="75"/>
        <v>5392</v>
      </c>
      <c r="Q63" s="31">
        <f t="shared" si="83"/>
        <v>3375</v>
      </c>
      <c r="R63" s="120">
        <f t="shared" si="84"/>
        <v>1798</v>
      </c>
      <c r="S63" s="50">
        <f t="shared" si="85"/>
        <v>106.39461506100125</v>
      </c>
      <c r="T63" s="19">
        <f t="shared" si="86"/>
        <v>130.00770416024653</v>
      </c>
      <c r="U63" s="19">
        <f t="shared" si="87"/>
        <v>143.61022364217254</v>
      </c>
      <c r="V63" s="19">
        <f t="shared" si="88"/>
        <v>138.68225292242295</v>
      </c>
      <c r="W63" s="32">
        <f t="shared" si="89"/>
        <v>149.59723820483316</v>
      </c>
      <c r="X63" s="36"/>
    </row>
    <row r="64" spans="1:24" s="13" customFormat="1" ht="12" customHeight="1" thickBot="1" x14ac:dyDescent="0.25">
      <c r="A64" s="92" t="str">
        <f t="shared" si="73"/>
        <v>+</v>
      </c>
      <c r="B64" s="82">
        <v>41426</v>
      </c>
      <c r="C64" s="106">
        <f t="shared" si="74"/>
        <v>0.66666666666666663</v>
      </c>
      <c r="D64" s="127">
        <v>34850</v>
      </c>
      <c r="E64" s="24">
        <v>615</v>
      </c>
      <c r="F64" s="25">
        <v>28172</v>
      </c>
      <c r="G64" s="24">
        <v>413</v>
      </c>
      <c r="H64" s="24">
        <v>192</v>
      </c>
      <c r="I64" s="24">
        <v>2656</v>
      </c>
      <c r="J64" s="25">
        <v>853</v>
      </c>
      <c r="K64" s="25">
        <v>512</v>
      </c>
      <c r="L64" s="25">
        <v>1396</v>
      </c>
      <c r="M64" s="25">
        <v>41</v>
      </c>
      <c r="N64" s="25">
        <v>2761</v>
      </c>
      <c r="O64" s="30">
        <v>2953</v>
      </c>
      <c r="P64" s="33">
        <f t="shared" si="75"/>
        <v>5650</v>
      </c>
      <c r="Q64" s="31">
        <f t="shared" si="83"/>
        <v>3509</v>
      </c>
      <c r="R64" s="120">
        <f t="shared" si="84"/>
        <v>1908</v>
      </c>
      <c r="S64" s="50">
        <f t="shared" si="85"/>
        <v>107.74467434122461</v>
      </c>
      <c r="T64" s="19">
        <f t="shared" si="86"/>
        <v>135.16949152542372</v>
      </c>
      <c r="U64" s="19">
        <f t="shared" si="87"/>
        <v>152.39616613418531</v>
      </c>
      <c r="V64" s="19">
        <f t="shared" si="88"/>
        <v>146.70563230605737</v>
      </c>
      <c r="W64" s="32">
        <f t="shared" si="89"/>
        <v>160.64441887226698</v>
      </c>
      <c r="X64" s="36"/>
    </row>
    <row r="65" spans="1:24" s="13" customFormat="1" ht="12" hidden="1" customHeight="1" x14ac:dyDescent="0.2">
      <c r="A65" s="92" t="str">
        <f t="shared" si="73"/>
        <v>-</v>
      </c>
      <c r="B65" s="82">
        <v>41456</v>
      </c>
      <c r="C65" s="106">
        <f t="shared" si="74"/>
        <v>0.74193548387096775</v>
      </c>
      <c r="D65" s="24">
        <v>38619</v>
      </c>
      <c r="E65" s="24">
        <v>769</v>
      </c>
      <c r="F65" s="25">
        <v>31329</v>
      </c>
      <c r="G65" s="24">
        <v>494</v>
      </c>
      <c r="H65" s="24">
        <v>228</v>
      </c>
      <c r="I65" s="24">
        <v>2857</v>
      </c>
      <c r="J65" s="25">
        <v>945</v>
      </c>
      <c r="K65" s="25">
        <v>590</v>
      </c>
      <c r="L65" s="25">
        <v>1442</v>
      </c>
      <c r="M65" s="25">
        <v>55</v>
      </c>
      <c r="N65" s="25">
        <v>2978</v>
      </c>
      <c r="O65" s="30">
        <v>3295</v>
      </c>
      <c r="P65" s="33">
        <f t="shared" si="75"/>
        <v>6117</v>
      </c>
      <c r="Q65" s="31">
        <f t="shared" si="83"/>
        <v>3802</v>
      </c>
      <c r="R65" s="120">
        <f t="shared" si="84"/>
        <v>2032</v>
      </c>
      <c r="S65" s="50">
        <f t="shared" si="85"/>
        <v>119.81871725245725</v>
      </c>
      <c r="T65" s="19">
        <f t="shared" si="86"/>
        <v>146.45608628659477</v>
      </c>
      <c r="U65" s="19">
        <f t="shared" si="87"/>
        <v>162.30031948881788</v>
      </c>
      <c r="V65" s="19">
        <f t="shared" si="88"/>
        <v>158.23591923485654</v>
      </c>
      <c r="W65" s="32">
        <f t="shared" si="89"/>
        <v>165.93785960874567</v>
      </c>
      <c r="X65" s="36"/>
    </row>
    <row r="66" spans="1:24" s="13" customFormat="1" ht="12" hidden="1" customHeight="1" x14ac:dyDescent="0.2">
      <c r="A66" s="92" t="str">
        <f t="shared" si="73"/>
        <v>-</v>
      </c>
      <c r="B66" s="82">
        <v>41487</v>
      </c>
      <c r="C66" s="106">
        <f t="shared" si="74"/>
        <v>0.70967741935483875</v>
      </c>
      <c r="D66" s="24">
        <v>32457</v>
      </c>
      <c r="E66" s="24">
        <v>669</v>
      </c>
      <c r="F66" s="25">
        <v>26477</v>
      </c>
      <c r="G66" s="24">
        <v>429</v>
      </c>
      <c r="H66" s="24">
        <v>198</v>
      </c>
      <c r="I66" s="24">
        <v>2379</v>
      </c>
      <c r="J66" s="25">
        <v>747</v>
      </c>
      <c r="K66" s="25">
        <v>449</v>
      </c>
      <c r="L66" s="25">
        <v>1071</v>
      </c>
      <c r="M66" s="25">
        <v>38</v>
      </c>
      <c r="N66" s="25">
        <v>2267</v>
      </c>
      <c r="O66" s="30">
        <v>2465</v>
      </c>
      <c r="P66" s="33">
        <f t="shared" si="75"/>
        <v>4882</v>
      </c>
      <c r="Q66" s="31">
        <f t="shared" si="83"/>
        <v>3126</v>
      </c>
      <c r="R66" s="120">
        <f t="shared" si="84"/>
        <v>1520</v>
      </c>
      <c r="S66" s="50">
        <f t="shared" si="85"/>
        <v>101.2620950778292</v>
      </c>
      <c r="T66" s="19">
        <f t="shared" si="86"/>
        <v>120.41602465331277</v>
      </c>
      <c r="U66" s="19">
        <f t="shared" si="87"/>
        <v>121.40575079872204</v>
      </c>
      <c r="V66" s="19">
        <f t="shared" si="88"/>
        <v>120.45696068012752</v>
      </c>
      <c r="W66" s="32">
        <f t="shared" si="89"/>
        <v>123.24510932105869</v>
      </c>
      <c r="X66" s="201" t="s">
        <v>56</v>
      </c>
    </row>
    <row r="67" spans="1:24" s="13" customFormat="1" ht="12" hidden="1" customHeight="1" x14ac:dyDescent="0.2">
      <c r="A67" s="92" t="str">
        <f t="shared" si="73"/>
        <v>-</v>
      </c>
      <c r="B67" s="82">
        <v>41518</v>
      </c>
      <c r="C67" s="106">
        <f t="shared" si="74"/>
        <v>0.7</v>
      </c>
      <c r="D67" s="24">
        <v>35198</v>
      </c>
      <c r="E67" s="127">
        <v>550</v>
      </c>
      <c r="F67" s="25">
        <v>28631</v>
      </c>
      <c r="G67" s="24">
        <v>402</v>
      </c>
      <c r="H67" s="24">
        <v>185</v>
      </c>
      <c r="I67" s="24">
        <v>2696</v>
      </c>
      <c r="J67" s="25">
        <v>837</v>
      </c>
      <c r="K67" s="25">
        <v>508</v>
      </c>
      <c r="L67" s="25">
        <v>1356</v>
      </c>
      <c r="M67" s="25">
        <v>33</v>
      </c>
      <c r="N67" s="25">
        <v>2702</v>
      </c>
      <c r="O67" s="30">
        <v>2887</v>
      </c>
      <c r="P67" s="33">
        <f t="shared" si="75"/>
        <v>5615</v>
      </c>
      <c r="Q67" s="31">
        <f t="shared" si="83"/>
        <v>3533</v>
      </c>
      <c r="R67" s="120">
        <f t="shared" si="84"/>
        <v>1864</v>
      </c>
      <c r="S67" s="50">
        <f t="shared" si="85"/>
        <v>109.50013385856887</v>
      </c>
      <c r="T67" s="19">
        <f t="shared" si="86"/>
        <v>136.0939907550077</v>
      </c>
      <c r="U67" s="19">
        <f t="shared" si="87"/>
        <v>148.8817891373802</v>
      </c>
      <c r="V67" s="19">
        <f t="shared" si="88"/>
        <v>143.57066950053135</v>
      </c>
      <c r="W67" s="32">
        <f t="shared" si="89"/>
        <v>156.04142692750287</v>
      </c>
      <c r="X67" s="202"/>
    </row>
    <row r="68" spans="1:24" s="13" customFormat="1" ht="12" hidden="1" customHeight="1" x14ac:dyDescent="0.2">
      <c r="A68" s="92" t="str">
        <f t="shared" si="73"/>
        <v>-</v>
      </c>
      <c r="B68" s="82">
        <v>41548</v>
      </c>
      <c r="C68" s="106">
        <f t="shared" si="74"/>
        <v>0.70967741935483875</v>
      </c>
      <c r="D68" s="24">
        <v>35231</v>
      </c>
      <c r="E68" s="24">
        <v>269</v>
      </c>
      <c r="F68" s="25">
        <v>28538</v>
      </c>
      <c r="G68" s="24">
        <v>432</v>
      </c>
      <c r="H68" s="24">
        <v>151</v>
      </c>
      <c r="I68" s="24">
        <v>2899</v>
      </c>
      <c r="J68" s="25">
        <v>898</v>
      </c>
      <c r="K68" s="25">
        <v>533</v>
      </c>
      <c r="L68" s="25">
        <v>1369</v>
      </c>
      <c r="M68" s="25">
        <v>143</v>
      </c>
      <c r="N68" s="25">
        <v>2800</v>
      </c>
      <c r="O68" s="30">
        <v>2951</v>
      </c>
      <c r="P68" s="33">
        <f t="shared" si="75"/>
        <v>5993</v>
      </c>
      <c r="Q68" s="31">
        <f t="shared" si="83"/>
        <v>3797</v>
      </c>
      <c r="R68" s="120">
        <f t="shared" si="84"/>
        <v>1902</v>
      </c>
      <c r="S68" s="50">
        <f t="shared" si="85"/>
        <v>109.14445251845335</v>
      </c>
      <c r="T68" s="19">
        <f t="shared" si="86"/>
        <v>146.26348228043142</v>
      </c>
      <c r="U68" s="19">
        <f t="shared" si="87"/>
        <v>151.91693290734824</v>
      </c>
      <c r="V68" s="19">
        <f t="shared" si="88"/>
        <v>148.77789585547291</v>
      </c>
      <c r="W68" s="32">
        <f t="shared" si="89"/>
        <v>157.5373993095512</v>
      </c>
      <c r="X68" s="203"/>
    </row>
    <row r="69" spans="1:24" s="13" customFormat="1" ht="12" hidden="1" customHeight="1" x14ac:dyDescent="0.2">
      <c r="A69" s="92" t="str">
        <f t="shared" si="73"/>
        <v>-</v>
      </c>
      <c r="B69" s="82">
        <v>41579</v>
      </c>
      <c r="C69" s="106">
        <f t="shared" si="74"/>
        <v>0.66666666666666663</v>
      </c>
      <c r="D69" s="24">
        <v>32126</v>
      </c>
      <c r="E69" s="24">
        <v>63</v>
      </c>
      <c r="F69" s="25">
        <v>26504</v>
      </c>
      <c r="G69" s="24">
        <v>291</v>
      </c>
      <c r="H69" s="24">
        <v>105</v>
      </c>
      <c r="I69" s="24">
        <v>2444</v>
      </c>
      <c r="J69" s="25">
        <v>805</v>
      </c>
      <c r="K69" s="25">
        <v>511</v>
      </c>
      <c r="L69" s="25">
        <v>1371</v>
      </c>
      <c r="M69" s="25">
        <v>32</v>
      </c>
      <c r="N69" s="25">
        <v>2687</v>
      </c>
      <c r="O69" s="30">
        <v>2792</v>
      </c>
      <c r="P69" s="33">
        <f t="shared" si="75"/>
        <v>5268</v>
      </c>
      <c r="Q69" s="31">
        <f t="shared" si="83"/>
        <v>3249</v>
      </c>
      <c r="R69" s="120">
        <f t="shared" si="84"/>
        <v>1882</v>
      </c>
      <c r="S69" s="50">
        <f t="shared" si="85"/>
        <v>101.36535740237886</v>
      </c>
      <c r="T69" s="19">
        <f t="shared" si="86"/>
        <v>125.15408320493067</v>
      </c>
      <c r="U69" s="19">
        <f t="shared" si="87"/>
        <v>150.31948881789137</v>
      </c>
      <c r="V69" s="19">
        <f t="shared" si="88"/>
        <v>142.77364505844844</v>
      </c>
      <c r="W69" s="32">
        <f t="shared" si="89"/>
        <v>157.76754890678941</v>
      </c>
      <c r="X69" s="36"/>
    </row>
    <row r="70" spans="1:24" s="13" customFormat="1" ht="12" hidden="1" customHeight="1" thickBot="1" x14ac:dyDescent="0.25">
      <c r="A70" s="92" t="str">
        <f t="shared" si="73"/>
        <v>-</v>
      </c>
      <c r="B70" s="82">
        <v>41609</v>
      </c>
      <c r="C70" s="106">
        <f t="shared" si="74"/>
        <v>0.64516129032258063</v>
      </c>
      <c r="D70" s="24">
        <v>32013</v>
      </c>
      <c r="E70" s="24">
        <v>43</v>
      </c>
      <c r="F70" s="25">
        <v>27276</v>
      </c>
      <c r="G70" s="24">
        <v>218</v>
      </c>
      <c r="H70" s="24">
        <v>125</v>
      </c>
      <c r="I70" s="24">
        <v>2243</v>
      </c>
      <c r="J70" s="25">
        <v>667</v>
      </c>
      <c r="K70" s="25">
        <v>389</v>
      </c>
      <c r="L70" s="25">
        <v>1018</v>
      </c>
      <c r="M70" s="25">
        <v>33</v>
      </c>
      <c r="N70" s="25">
        <v>2074</v>
      </c>
      <c r="O70" s="30">
        <v>2199</v>
      </c>
      <c r="P70" s="33">
        <f t="shared" si="75"/>
        <v>4475</v>
      </c>
      <c r="Q70" s="31">
        <f t="shared" si="83"/>
        <v>2910</v>
      </c>
      <c r="R70" s="120">
        <f t="shared" si="84"/>
        <v>1407</v>
      </c>
      <c r="S70" s="116">
        <f t="shared" si="85"/>
        <v>104.31789497839141</v>
      </c>
      <c r="T70" s="117">
        <f t="shared" si="86"/>
        <v>112.09553158705701</v>
      </c>
      <c r="U70" s="117">
        <f t="shared" si="87"/>
        <v>112.38019169329074</v>
      </c>
      <c r="V70" s="117">
        <f t="shared" si="88"/>
        <v>110.20191285866099</v>
      </c>
      <c r="W70" s="118">
        <f t="shared" si="89"/>
        <v>117.14614499424627</v>
      </c>
      <c r="X70" s="91"/>
    </row>
    <row r="71" spans="1:24" s="13" customFormat="1" ht="12" hidden="1" customHeight="1" thickTop="1" thickBot="1" x14ac:dyDescent="0.25">
      <c r="A71" s="89" t="s">
        <v>43</v>
      </c>
      <c r="B71" s="51" t="s">
        <v>44</v>
      </c>
      <c r="C71" s="107">
        <f>SUBTOTAL(1,C59:C70)</f>
        <v>0.67478238607270857</v>
      </c>
      <c r="D71" s="37">
        <f>SUBTOTAL(9,D59:D70)</f>
        <v>200562</v>
      </c>
      <c r="E71" s="37">
        <f t="shared" ref="E71:P71" si="90">SUBTOTAL(9,E59:E70)</f>
        <v>1361</v>
      </c>
      <c r="F71" s="37">
        <f t="shared" si="90"/>
        <v>165867</v>
      </c>
      <c r="G71" s="37">
        <f t="shared" si="90"/>
        <v>1865</v>
      </c>
      <c r="H71" s="37">
        <f t="shared" si="90"/>
        <v>798</v>
      </c>
      <c r="I71" s="37">
        <f t="shared" si="90"/>
        <v>14852</v>
      </c>
      <c r="J71" s="37">
        <f t="shared" si="90"/>
        <v>4888</v>
      </c>
      <c r="K71" s="37">
        <f t="shared" si="90"/>
        <v>2904</v>
      </c>
      <c r="L71" s="37">
        <f t="shared" si="90"/>
        <v>7842</v>
      </c>
      <c r="M71" s="37">
        <f t="shared" si="90"/>
        <v>186</v>
      </c>
      <c r="N71" s="37">
        <f t="shared" si="90"/>
        <v>15632</v>
      </c>
      <c r="O71" s="38">
        <f t="shared" si="90"/>
        <v>16430</v>
      </c>
      <c r="P71" s="38">
        <f t="shared" si="90"/>
        <v>31470</v>
      </c>
      <c r="Q71" s="39">
        <f>SUBTOTAL(9,Q59:Q70)</f>
        <v>19740</v>
      </c>
      <c r="R71" s="121">
        <f>SUBTOTAL(9,R59:R70)</f>
        <v>10746</v>
      </c>
      <c r="S71" s="132"/>
      <c r="T71" s="133"/>
      <c r="U71" s="133"/>
      <c r="V71" s="133"/>
      <c r="W71" s="134"/>
      <c r="X71" s="87"/>
    </row>
    <row r="72" spans="1:24" s="13" customFormat="1" ht="12" customHeight="1" x14ac:dyDescent="0.2">
      <c r="A72" s="92" t="str">
        <f t="shared" ref="A72:A83" si="91">IF(MONTH(B72)&lt;=MONTH(MONAT),"+","-")</f>
        <v>+</v>
      </c>
      <c r="B72" s="82">
        <v>41640</v>
      </c>
      <c r="C72" s="106">
        <f t="shared" ref="C72:C83" si="92">NETWORKDAYS(B72,EOMONTH(B72,0),WOCHENFEIERTAGE)/DAY(EOMONTH(B72,0))</f>
        <v>0.67741935483870963</v>
      </c>
      <c r="D72" s="24">
        <v>31400</v>
      </c>
      <c r="E72" s="24">
        <v>48</v>
      </c>
      <c r="F72" s="25">
        <v>26309</v>
      </c>
      <c r="G72" s="24">
        <v>197</v>
      </c>
      <c r="H72" s="24">
        <v>107</v>
      </c>
      <c r="I72" s="24">
        <v>2195</v>
      </c>
      <c r="J72" s="25">
        <v>729</v>
      </c>
      <c r="K72" s="25">
        <v>455</v>
      </c>
      <c r="L72" s="25">
        <v>1276</v>
      </c>
      <c r="M72" s="25">
        <v>83</v>
      </c>
      <c r="N72" s="25">
        <v>2460</v>
      </c>
      <c r="O72" s="30">
        <v>2567</v>
      </c>
      <c r="P72" s="33">
        <f t="shared" ref="P72:P83" si="93">SUM(H72:M72)</f>
        <v>4845</v>
      </c>
      <c r="Q72" s="33">
        <f t="shared" ref="Q72:Q83" si="94">I72+J72</f>
        <v>2924</v>
      </c>
      <c r="R72" s="119">
        <f t="shared" ref="R72:R83" si="95">K72+L72</f>
        <v>1731</v>
      </c>
      <c r="S72" s="113">
        <f t="shared" ref="S72:S83" si="96">F72/F$7*100</f>
        <v>100.61957394729797</v>
      </c>
      <c r="T72" s="114">
        <f t="shared" ref="T72:T83" si="97">Q72/Q$7*100</f>
        <v>112.63482280431434</v>
      </c>
      <c r="U72" s="114">
        <f t="shared" ref="U72:U83" si="98">R72/R$7*100</f>
        <v>138.25878594249201</v>
      </c>
      <c r="V72" s="114">
        <f t="shared" ref="V72:V83" si="99">N72/N$7*100</f>
        <v>130.71200850159406</v>
      </c>
      <c r="W72" s="115">
        <f t="shared" ref="W72:W83" si="100">L72/L$7*100</f>
        <v>146.8354430379747</v>
      </c>
      <c r="X72" s="80"/>
    </row>
    <row r="73" spans="1:24" s="13" customFormat="1" ht="12" customHeight="1" x14ac:dyDescent="0.2">
      <c r="A73" s="92" t="str">
        <f t="shared" si="91"/>
        <v>+</v>
      </c>
      <c r="B73" s="82">
        <v>41671</v>
      </c>
      <c r="C73" s="106">
        <f t="shared" si="92"/>
        <v>0.7142857142857143</v>
      </c>
      <c r="D73" s="24">
        <v>31090</v>
      </c>
      <c r="E73" s="24">
        <v>61</v>
      </c>
      <c r="F73" s="25">
        <v>26210</v>
      </c>
      <c r="G73" s="24">
        <v>201</v>
      </c>
      <c r="H73" s="24">
        <v>105</v>
      </c>
      <c r="I73" s="24">
        <v>2280</v>
      </c>
      <c r="J73" s="25">
        <v>631</v>
      </c>
      <c r="K73" s="25">
        <v>406</v>
      </c>
      <c r="L73" s="25">
        <v>1154</v>
      </c>
      <c r="M73" s="25">
        <v>43</v>
      </c>
      <c r="N73" s="25">
        <v>2191</v>
      </c>
      <c r="O73" s="30">
        <v>2296</v>
      </c>
      <c r="P73" s="33">
        <f t="shared" si="93"/>
        <v>4619</v>
      </c>
      <c r="Q73" s="31">
        <f t="shared" si="94"/>
        <v>2911</v>
      </c>
      <c r="R73" s="120">
        <f t="shared" si="95"/>
        <v>1560</v>
      </c>
      <c r="S73" s="50">
        <f t="shared" si="96"/>
        <v>100.24094542394921</v>
      </c>
      <c r="T73" s="19">
        <f t="shared" si="97"/>
        <v>112.13405238828969</v>
      </c>
      <c r="U73" s="19">
        <f t="shared" si="98"/>
        <v>124.60063897763578</v>
      </c>
      <c r="V73" s="19">
        <f t="shared" si="99"/>
        <v>116.41870350690755</v>
      </c>
      <c r="W73" s="32">
        <f t="shared" si="100"/>
        <v>132.79631760644421</v>
      </c>
      <c r="X73" s="36"/>
    </row>
    <row r="74" spans="1:24" s="13" customFormat="1" ht="12" customHeight="1" x14ac:dyDescent="0.2">
      <c r="A74" s="92" t="str">
        <f t="shared" si="91"/>
        <v>+</v>
      </c>
      <c r="B74" s="82">
        <v>41699</v>
      </c>
      <c r="C74" s="106">
        <f t="shared" si="92"/>
        <v>0.67741935483870963</v>
      </c>
      <c r="D74" s="24">
        <v>31698</v>
      </c>
      <c r="E74" s="24">
        <v>211</v>
      </c>
      <c r="F74" s="25">
        <v>26480</v>
      </c>
      <c r="G74" s="24">
        <v>275</v>
      </c>
      <c r="H74" s="24">
        <v>99</v>
      </c>
      <c r="I74" s="24">
        <v>2312</v>
      </c>
      <c r="J74" s="25">
        <v>650</v>
      </c>
      <c r="K74" s="25">
        <v>409</v>
      </c>
      <c r="L74" s="25">
        <v>1209</v>
      </c>
      <c r="M74" s="25">
        <v>52</v>
      </c>
      <c r="N74" s="25">
        <v>2268</v>
      </c>
      <c r="O74" s="30">
        <v>2367</v>
      </c>
      <c r="P74" s="33">
        <f t="shared" si="93"/>
        <v>4731</v>
      </c>
      <c r="Q74" s="31">
        <f t="shared" si="94"/>
        <v>2962</v>
      </c>
      <c r="R74" s="120">
        <f t="shared" si="95"/>
        <v>1618</v>
      </c>
      <c r="S74" s="50">
        <f t="shared" si="96"/>
        <v>101.27356866944584</v>
      </c>
      <c r="T74" s="19">
        <f t="shared" si="97"/>
        <v>114.09861325115563</v>
      </c>
      <c r="U74" s="19">
        <f t="shared" si="98"/>
        <v>129.2332268370607</v>
      </c>
      <c r="V74" s="19">
        <f t="shared" si="99"/>
        <v>120.51009564293305</v>
      </c>
      <c r="W74" s="32">
        <f t="shared" si="100"/>
        <v>139.12543153049481</v>
      </c>
      <c r="X74" s="36"/>
    </row>
    <row r="75" spans="1:24" s="13" customFormat="1" ht="12" customHeight="1" x14ac:dyDescent="0.2">
      <c r="A75" s="92" t="str">
        <f t="shared" si="91"/>
        <v>+</v>
      </c>
      <c r="B75" s="82">
        <v>41730</v>
      </c>
      <c r="C75" s="106">
        <f t="shared" si="92"/>
        <v>0.66666666666666663</v>
      </c>
      <c r="D75" s="24">
        <v>36993</v>
      </c>
      <c r="E75" s="24">
        <v>313</v>
      </c>
      <c r="F75" s="25">
        <v>30120</v>
      </c>
      <c r="G75" s="24">
        <v>511</v>
      </c>
      <c r="H75" s="24">
        <v>175</v>
      </c>
      <c r="I75" s="24">
        <v>2989</v>
      </c>
      <c r="J75" s="25">
        <v>853</v>
      </c>
      <c r="K75" s="25">
        <v>524</v>
      </c>
      <c r="L75" s="25">
        <v>1446</v>
      </c>
      <c r="M75" s="25">
        <v>63</v>
      </c>
      <c r="N75" s="25">
        <v>2823</v>
      </c>
      <c r="O75" s="30">
        <v>2998</v>
      </c>
      <c r="P75" s="33">
        <f t="shared" si="93"/>
        <v>6050</v>
      </c>
      <c r="Q75" s="31">
        <f t="shared" si="94"/>
        <v>3842</v>
      </c>
      <c r="R75" s="120">
        <f t="shared" si="95"/>
        <v>1970</v>
      </c>
      <c r="S75" s="50">
        <f t="shared" si="96"/>
        <v>115.19485983095575</v>
      </c>
      <c r="T75" s="19">
        <f t="shared" si="97"/>
        <v>147.9969183359014</v>
      </c>
      <c r="U75" s="19">
        <f t="shared" si="98"/>
        <v>157.34824281150159</v>
      </c>
      <c r="V75" s="19">
        <f t="shared" si="99"/>
        <v>150</v>
      </c>
      <c r="W75" s="32">
        <f t="shared" si="100"/>
        <v>166.39815880322209</v>
      </c>
      <c r="X75" s="36"/>
    </row>
    <row r="76" spans="1:24" s="13" customFormat="1" ht="12" customHeight="1" x14ac:dyDescent="0.2">
      <c r="A76" s="92" t="str">
        <f t="shared" si="91"/>
        <v>+</v>
      </c>
      <c r="B76" s="82">
        <v>41760</v>
      </c>
      <c r="C76" s="106">
        <f t="shared" si="92"/>
        <v>0.64516129032258063</v>
      </c>
      <c r="D76" s="24">
        <v>33731</v>
      </c>
      <c r="E76" s="24">
        <v>476</v>
      </c>
      <c r="F76" s="25">
        <v>27545</v>
      </c>
      <c r="G76" s="24">
        <v>380</v>
      </c>
      <c r="H76" s="24">
        <v>164</v>
      </c>
      <c r="I76" s="24">
        <v>2624</v>
      </c>
      <c r="J76" s="25">
        <v>692</v>
      </c>
      <c r="K76" s="25">
        <v>470</v>
      </c>
      <c r="L76" s="25">
        <v>1298</v>
      </c>
      <c r="M76" s="25">
        <v>63</v>
      </c>
      <c r="N76" s="25">
        <v>2460</v>
      </c>
      <c r="O76" s="30">
        <v>2624</v>
      </c>
      <c r="P76" s="33">
        <f t="shared" si="93"/>
        <v>5311</v>
      </c>
      <c r="Q76" s="31">
        <f t="shared" si="94"/>
        <v>3316</v>
      </c>
      <c r="R76" s="120">
        <f t="shared" si="95"/>
        <v>1768</v>
      </c>
      <c r="S76" s="50">
        <f t="shared" si="96"/>
        <v>105.34669369334915</v>
      </c>
      <c r="T76" s="19">
        <f t="shared" si="97"/>
        <v>127.73497688751927</v>
      </c>
      <c r="U76" s="19">
        <f t="shared" si="98"/>
        <v>141.21405750798721</v>
      </c>
      <c r="V76" s="19">
        <f t="shared" si="99"/>
        <v>130.71200850159406</v>
      </c>
      <c r="W76" s="32">
        <f t="shared" si="100"/>
        <v>149.36708860759492</v>
      </c>
      <c r="X76" s="36"/>
    </row>
    <row r="77" spans="1:24" s="13" customFormat="1" ht="12" customHeight="1" thickBot="1" x14ac:dyDescent="0.25">
      <c r="A77" s="92" t="str">
        <f t="shared" si="91"/>
        <v>+</v>
      </c>
      <c r="B77" s="82">
        <v>41791</v>
      </c>
      <c r="C77" s="106">
        <f t="shared" si="92"/>
        <v>0.6333333333333333</v>
      </c>
      <c r="D77" s="24">
        <v>32606</v>
      </c>
      <c r="E77" s="25">
        <v>700</v>
      </c>
      <c r="F77" s="25">
        <v>26166</v>
      </c>
      <c r="G77" s="24">
        <v>482</v>
      </c>
      <c r="H77" s="24">
        <v>177</v>
      </c>
      <c r="I77" s="24">
        <v>2634</v>
      </c>
      <c r="J77" s="25">
        <v>661</v>
      </c>
      <c r="K77" s="25">
        <v>448</v>
      </c>
      <c r="L77" s="25">
        <v>1265</v>
      </c>
      <c r="M77" s="25">
        <v>73</v>
      </c>
      <c r="N77" s="25">
        <v>2374</v>
      </c>
      <c r="O77" s="30">
        <v>2551</v>
      </c>
      <c r="P77" s="33">
        <f t="shared" si="93"/>
        <v>5258</v>
      </c>
      <c r="Q77" s="31">
        <f t="shared" si="94"/>
        <v>3295</v>
      </c>
      <c r="R77" s="120">
        <f t="shared" si="95"/>
        <v>1713</v>
      </c>
      <c r="S77" s="50">
        <f t="shared" si="96"/>
        <v>100.07266608023866</v>
      </c>
      <c r="T77" s="19">
        <f t="shared" si="97"/>
        <v>126.92604006163329</v>
      </c>
      <c r="U77" s="19">
        <f t="shared" si="98"/>
        <v>136.82108626198084</v>
      </c>
      <c r="V77" s="19">
        <f t="shared" si="99"/>
        <v>126.1424017003188</v>
      </c>
      <c r="W77" s="32">
        <f t="shared" si="100"/>
        <v>145.56962025316454</v>
      </c>
      <c r="X77" s="36"/>
    </row>
    <row r="78" spans="1:24" s="13" customFormat="1" ht="12" hidden="1" customHeight="1" x14ac:dyDescent="0.2">
      <c r="A78" s="92" t="str">
        <f t="shared" si="91"/>
        <v>-</v>
      </c>
      <c r="B78" s="82">
        <v>41821</v>
      </c>
      <c r="C78" s="106">
        <f t="shared" si="92"/>
        <v>0.74193548387096775</v>
      </c>
      <c r="D78" s="24">
        <v>35022</v>
      </c>
      <c r="E78" s="25">
        <v>572</v>
      </c>
      <c r="F78" s="25">
        <v>28392</v>
      </c>
      <c r="G78" s="24">
        <v>444</v>
      </c>
      <c r="H78" s="24">
        <v>162</v>
      </c>
      <c r="I78" s="24">
        <v>2832</v>
      </c>
      <c r="J78" s="25">
        <v>709</v>
      </c>
      <c r="K78" s="25">
        <v>479</v>
      </c>
      <c r="L78" s="25">
        <v>1336</v>
      </c>
      <c r="M78" s="25">
        <v>95</v>
      </c>
      <c r="N78" s="25">
        <v>2524</v>
      </c>
      <c r="O78" s="30">
        <v>2687</v>
      </c>
      <c r="P78" s="33">
        <f t="shared" si="93"/>
        <v>5613</v>
      </c>
      <c r="Q78" s="31">
        <f t="shared" si="94"/>
        <v>3541</v>
      </c>
      <c r="R78" s="120">
        <f t="shared" si="95"/>
        <v>1815</v>
      </c>
      <c r="S78" s="50">
        <f t="shared" si="96"/>
        <v>108.58607105977742</v>
      </c>
      <c r="T78" s="19">
        <f t="shared" si="97"/>
        <v>136.40215716486904</v>
      </c>
      <c r="U78" s="19">
        <f t="shared" si="98"/>
        <v>144.96805111821087</v>
      </c>
      <c r="V78" s="19">
        <f t="shared" si="99"/>
        <v>134.11264612114769</v>
      </c>
      <c r="W78" s="32">
        <f t="shared" si="100"/>
        <v>153.73993095512083</v>
      </c>
      <c r="X78" s="36"/>
    </row>
    <row r="79" spans="1:24" s="13" customFormat="1" ht="12" hidden="1" customHeight="1" x14ac:dyDescent="0.2">
      <c r="A79" s="92" t="str">
        <f t="shared" si="91"/>
        <v>-</v>
      </c>
      <c r="B79" s="82">
        <v>41852</v>
      </c>
      <c r="C79" s="106">
        <f t="shared" si="92"/>
        <v>0.67741935483870963</v>
      </c>
      <c r="D79" s="24">
        <v>33083</v>
      </c>
      <c r="E79" s="25">
        <v>595</v>
      </c>
      <c r="F79" s="25">
        <v>27360</v>
      </c>
      <c r="G79" s="24">
        <v>498</v>
      </c>
      <c r="H79" s="24">
        <v>142</v>
      </c>
      <c r="I79" s="24">
        <v>2641</v>
      </c>
      <c r="J79" s="25">
        <v>548</v>
      </c>
      <c r="K79" s="25">
        <v>331</v>
      </c>
      <c r="L79" s="25">
        <v>909</v>
      </c>
      <c r="M79" s="25">
        <v>58</v>
      </c>
      <c r="N79" s="25">
        <v>1789</v>
      </c>
      <c r="O79" s="30">
        <v>1931</v>
      </c>
      <c r="P79" s="33">
        <f t="shared" si="93"/>
        <v>4629</v>
      </c>
      <c r="Q79" s="31">
        <f t="shared" si="94"/>
        <v>3189</v>
      </c>
      <c r="R79" s="120">
        <f t="shared" si="95"/>
        <v>1240</v>
      </c>
      <c r="S79" s="50">
        <f t="shared" si="96"/>
        <v>104.63915554365701</v>
      </c>
      <c r="T79" s="19">
        <f t="shared" si="97"/>
        <v>122.84283513097071</v>
      </c>
      <c r="U79" s="19">
        <f t="shared" si="98"/>
        <v>99.04153354632588</v>
      </c>
      <c r="V79" s="19">
        <f>O79/N$7*100</f>
        <v>102.60361317747078</v>
      </c>
      <c r="W79" s="32">
        <f t="shared" si="100"/>
        <v>104.6029919447641</v>
      </c>
      <c r="X79" s="36" t="s">
        <v>57</v>
      </c>
    </row>
    <row r="80" spans="1:24" s="13" customFormat="1" ht="12" hidden="1" customHeight="1" x14ac:dyDescent="0.2">
      <c r="A80" s="92" t="str">
        <f t="shared" si="91"/>
        <v>-</v>
      </c>
      <c r="B80" s="82">
        <v>41883</v>
      </c>
      <c r="C80" s="106">
        <f t="shared" si="92"/>
        <v>0.73333333333333328</v>
      </c>
      <c r="D80" s="24">
        <v>34798</v>
      </c>
      <c r="E80" s="25">
        <v>427</v>
      </c>
      <c r="F80" s="25">
        <v>28192</v>
      </c>
      <c r="G80" s="24">
        <v>419</v>
      </c>
      <c r="H80" s="24">
        <v>154</v>
      </c>
      <c r="I80" s="24">
        <v>2853</v>
      </c>
      <c r="J80" s="25">
        <v>790</v>
      </c>
      <c r="K80" s="25">
        <v>525</v>
      </c>
      <c r="L80" s="25">
        <v>1394</v>
      </c>
      <c r="M80" s="25">
        <v>44</v>
      </c>
      <c r="N80" s="25">
        <v>2709</v>
      </c>
      <c r="O80" s="30">
        <v>2864</v>
      </c>
      <c r="P80" s="33">
        <f t="shared" si="93"/>
        <v>5760</v>
      </c>
      <c r="Q80" s="31">
        <f t="shared" si="94"/>
        <v>3643</v>
      </c>
      <c r="R80" s="120">
        <f t="shared" si="95"/>
        <v>1919</v>
      </c>
      <c r="S80" s="50">
        <f t="shared" si="96"/>
        <v>107.82116495200214</v>
      </c>
      <c r="T80" s="19">
        <f t="shared" si="97"/>
        <v>140.33127889060094</v>
      </c>
      <c r="U80" s="19">
        <f t="shared" si="98"/>
        <v>153.27476038338659</v>
      </c>
      <c r="V80" s="19">
        <f t="shared" si="99"/>
        <v>143.94261424017003</v>
      </c>
      <c r="W80" s="32">
        <f t="shared" si="100"/>
        <v>160.41426927502877</v>
      </c>
      <c r="X80" s="36"/>
    </row>
    <row r="81" spans="1:24" s="13" customFormat="1" ht="12" hidden="1" customHeight="1" x14ac:dyDescent="0.2">
      <c r="A81" s="92" t="str">
        <f t="shared" si="91"/>
        <v>-</v>
      </c>
      <c r="B81" s="82">
        <v>41913</v>
      </c>
      <c r="C81" s="106">
        <f t="shared" si="92"/>
        <v>0.70967741935483875</v>
      </c>
      <c r="D81" s="24">
        <v>36628</v>
      </c>
      <c r="E81" s="25">
        <v>282</v>
      </c>
      <c r="F81" s="25">
        <v>29978</v>
      </c>
      <c r="G81" s="24">
        <v>362</v>
      </c>
      <c r="H81" s="24">
        <v>152</v>
      </c>
      <c r="I81" s="24">
        <v>2910</v>
      </c>
      <c r="J81" s="25">
        <v>816</v>
      </c>
      <c r="K81" s="25">
        <v>543</v>
      </c>
      <c r="L81" s="25">
        <v>1488</v>
      </c>
      <c r="M81" s="25">
        <v>106</v>
      </c>
      <c r="N81" s="25">
        <v>2838</v>
      </c>
      <c r="O81" s="30">
        <v>2991</v>
      </c>
      <c r="P81" s="33">
        <f t="shared" si="93"/>
        <v>6015</v>
      </c>
      <c r="Q81" s="31">
        <f t="shared" si="94"/>
        <v>3726</v>
      </c>
      <c r="R81" s="120">
        <f t="shared" si="95"/>
        <v>2031</v>
      </c>
      <c r="S81" s="50">
        <f t="shared" si="96"/>
        <v>114.6517764944353</v>
      </c>
      <c r="T81" s="19">
        <f t="shared" si="97"/>
        <v>143.52850539291217</v>
      </c>
      <c r="U81" s="19">
        <f t="shared" si="98"/>
        <v>162.22044728434503</v>
      </c>
      <c r="V81" s="19">
        <f t="shared" si="99"/>
        <v>150.79702444208289</v>
      </c>
      <c r="W81" s="32">
        <f t="shared" si="100"/>
        <v>171.23130034522441</v>
      </c>
      <c r="X81" s="36"/>
    </row>
    <row r="82" spans="1:24" s="13" customFormat="1" ht="12" hidden="1" customHeight="1" x14ac:dyDescent="0.2">
      <c r="A82" s="92" t="str">
        <f t="shared" si="91"/>
        <v>-</v>
      </c>
      <c r="B82" s="82">
        <v>41944</v>
      </c>
      <c r="C82" s="106">
        <f t="shared" si="92"/>
        <v>0.66666666666666663</v>
      </c>
      <c r="D82" s="24">
        <v>33661</v>
      </c>
      <c r="E82" s="25">
        <v>106</v>
      </c>
      <c r="F82" s="25">
        <v>27263</v>
      </c>
      <c r="G82" s="24">
        <v>281</v>
      </c>
      <c r="H82" s="24">
        <v>117</v>
      </c>
      <c r="I82" s="24">
        <v>2606</v>
      </c>
      <c r="J82" s="25">
        <v>761</v>
      </c>
      <c r="K82" s="25">
        <v>520</v>
      </c>
      <c r="L82" s="25">
        <v>1426</v>
      </c>
      <c r="M82" s="25">
        <v>583</v>
      </c>
      <c r="N82" s="25">
        <v>2707</v>
      </c>
      <c r="O82" s="30">
        <v>2823</v>
      </c>
      <c r="P82" s="33">
        <f t="shared" si="93"/>
        <v>6013</v>
      </c>
      <c r="Q82" s="31">
        <f t="shared" si="94"/>
        <v>3367</v>
      </c>
      <c r="R82" s="120">
        <f t="shared" si="95"/>
        <v>1946</v>
      </c>
      <c r="S82" s="50">
        <f t="shared" si="96"/>
        <v>104.26817608138602</v>
      </c>
      <c r="T82" s="19">
        <f t="shared" si="97"/>
        <v>129.69953775038522</v>
      </c>
      <c r="U82" s="19">
        <f t="shared" si="98"/>
        <v>155.43130990415335</v>
      </c>
      <c r="V82" s="19">
        <f t="shared" si="99"/>
        <v>143.83634431455897</v>
      </c>
      <c r="W82" s="32">
        <f t="shared" si="100"/>
        <v>164.09666283084005</v>
      </c>
      <c r="X82" s="36"/>
    </row>
    <row r="83" spans="1:24" s="13" customFormat="1" ht="12" hidden="1" customHeight="1" thickBot="1" x14ac:dyDescent="0.25">
      <c r="A83" s="92" t="str">
        <f t="shared" si="91"/>
        <v>-</v>
      </c>
      <c r="B83" s="82">
        <v>41974</v>
      </c>
      <c r="C83" s="106">
        <f t="shared" si="92"/>
        <v>0.67741935483870963</v>
      </c>
      <c r="D83" s="43">
        <v>31419</v>
      </c>
      <c r="E83" s="25">
        <v>37</v>
      </c>
      <c r="F83" s="44">
        <v>26436</v>
      </c>
      <c r="G83" s="43">
        <v>218</v>
      </c>
      <c r="H83" s="43">
        <v>131</v>
      </c>
      <c r="I83" s="43">
        <v>2349</v>
      </c>
      <c r="J83" s="44">
        <v>698</v>
      </c>
      <c r="K83" s="44">
        <v>405</v>
      </c>
      <c r="L83" s="44">
        <v>1131</v>
      </c>
      <c r="M83" s="44">
        <v>23</v>
      </c>
      <c r="N83" s="44">
        <v>2235</v>
      </c>
      <c r="O83" s="45">
        <v>2365</v>
      </c>
      <c r="P83" s="33">
        <f t="shared" si="93"/>
        <v>4737</v>
      </c>
      <c r="Q83" s="31">
        <f t="shared" si="94"/>
        <v>3047</v>
      </c>
      <c r="R83" s="120">
        <f t="shared" si="95"/>
        <v>1536</v>
      </c>
      <c r="S83" s="116">
        <f t="shared" si="96"/>
        <v>101.10528932573526</v>
      </c>
      <c r="T83" s="117">
        <f t="shared" si="97"/>
        <v>117.37288135593221</v>
      </c>
      <c r="U83" s="117">
        <f t="shared" si="98"/>
        <v>122.68370607028754</v>
      </c>
      <c r="V83" s="117">
        <f t="shared" si="99"/>
        <v>118.75664187035069</v>
      </c>
      <c r="W83" s="118">
        <f t="shared" si="100"/>
        <v>130.14959723820482</v>
      </c>
      <c r="X83" s="91"/>
    </row>
    <row r="84" spans="1:24" s="13" customFormat="1" ht="12" hidden="1" customHeight="1" thickTop="1" thickBot="1" x14ac:dyDescent="0.25">
      <c r="A84" s="89" t="s">
        <v>43</v>
      </c>
      <c r="B84" s="51" t="s">
        <v>45</v>
      </c>
      <c r="C84" s="107">
        <f>SUBTOTAL(1,C72:C83)</f>
        <v>0.669047619047619</v>
      </c>
      <c r="D84" s="37">
        <f>SUBTOTAL(9,D72:D83)</f>
        <v>197518</v>
      </c>
      <c r="E84" s="37">
        <f t="shared" ref="E84:P84" si="101">SUBTOTAL(9,E72:E83)</f>
        <v>1809</v>
      </c>
      <c r="F84" s="37">
        <f t="shared" si="101"/>
        <v>162830</v>
      </c>
      <c r="G84" s="37">
        <f t="shared" si="101"/>
        <v>2046</v>
      </c>
      <c r="H84" s="37">
        <f t="shared" si="101"/>
        <v>827</v>
      </c>
      <c r="I84" s="37">
        <f t="shared" si="101"/>
        <v>15034</v>
      </c>
      <c r="J84" s="37">
        <f t="shared" si="101"/>
        <v>4216</v>
      </c>
      <c r="K84" s="37">
        <f t="shared" si="101"/>
        <v>2712</v>
      </c>
      <c r="L84" s="37">
        <f t="shared" si="101"/>
        <v>7648</v>
      </c>
      <c r="M84" s="37">
        <f t="shared" si="101"/>
        <v>377</v>
      </c>
      <c r="N84" s="37">
        <f t="shared" si="101"/>
        <v>14576</v>
      </c>
      <c r="O84" s="38">
        <f t="shared" si="101"/>
        <v>15403</v>
      </c>
      <c r="P84" s="38">
        <f t="shared" si="101"/>
        <v>30814</v>
      </c>
      <c r="Q84" s="39">
        <f>SUBTOTAL(9,Q72:Q83)</f>
        <v>19250</v>
      </c>
      <c r="R84" s="121">
        <f>SUBTOTAL(9,R72:R83)</f>
        <v>10360</v>
      </c>
      <c r="S84" s="128"/>
      <c r="T84" s="129"/>
      <c r="U84" s="129"/>
      <c r="V84" s="129"/>
      <c r="W84" s="130"/>
      <c r="X84" s="87"/>
    </row>
    <row r="85" spans="1:24" s="13" customFormat="1" ht="12" customHeight="1" x14ac:dyDescent="0.2">
      <c r="A85" s="92" t="str">
        <f t="shared" ref="A85:A96" si="102">IF(MONTH(B85)&lt;=MONTH(MONAT),"+","-")</f>
        <v>+</v>
      </c>
      <c r="B85" s="82">
        <v>42005</v>
      </c>
      <c r="C85" s="106">
        <f t="shared" ref="C85:C96" si="103">NETWORKDAYS(B85,EOMONTH(B85,0),WOCHENFEIERTAGE)/DAY(EOMONTH(B85,0))</f>
        <v>0.64516129032258063</v>
      </c>
      <c r="D85" s="22">
        <v>30536</v>
      </c>
      <c r="E85" s="25">
        <v>29</v>
      </c>
      <c r="F85" s="23">
        <v>25249</v>
      </c>
      <c r="G85" s="22">
        <v>177</v>
      </c>
      <c r="H85" s="22">
        <v>120</v>
      </c>
      <c r="I85" s="22">
        <v>2242</v>
      </c>
      <c r="J85" s="23">
        <v>675</v>
      </c>
      <c r="K85" s="23">
        <v>398</v>
      </c>
      <c r="L85" s="23">
        <v>1243</v>
      </c>
      <c r="M85" s="23">
        <v>403</v>
      </c>
      <c r="N85" s="23">
        <v>2316</v>
      </c>
      <c r="O85" s="29">
        <v>2436</v>
      </c>
      <c r="P85" s="33">
        <f t="shared" ref="P85:P96" si="104">SUM(H85:M85)</f>
        <v>5081</v>
      </c>
      <c r="Q85" s="33">
        <f t="shared" ref="Q85:Q87" si="105">I85+J85</f>
        <v>2917</v>
      </c>
      <c r="R85" s="119">
        <f t="shared" ref="R85:R87" si="106">K85+L85</f>
        <v>1641</v>
      </c>
      <c r="S85" s="113">
        <f t="shared" ref="S85:S87" si="107">F85/F$7*100</f>
        <v>96.565571576089042</v>
      </c>
      <c r="T85" s="114">
        <f t="shared" ref="T85:T87" si="108">Q85/Q$7*100</f>
        <v>112.36517719568566</v>
      </c>
      <c r="U85" s="114">
        <f t="shared" ref="U85:U87" si="109">R85/R$7*100</f>
        <v>131.07028753993609</v>
      </c>
      <c r="V85" s="114">
        <f t="shared" ref="V85:V87" si="110">N85/N$7*100</f>
        <v>123.0605738575983</v>
      </c>
      <c r="W85" s="115">
        <f t="shared" ref="W85:W87" si="111">L85/L$7*100</f>
        <v>143.03797468354432</v>
      </c>
      <c r="X85" s="80"/>
    </row>
    <row r="86" spans="1:24" s="13" customFormat="1" ht="12" customHeight="1" x14ac:dyDescent="0.2">
      <c r="A86" s="92" t="str">
        <f t="shared" si="102"/>
        <v>+</v>
      </c>
      <c r="B86" s="82">
        <v>42036</v>
      </c>
      <c r="C86" s="106">
        <f t="shared" si="103"/>
        <v>0.7142857142857143</v>
      </c>
      <c r="D86" s="24">
        <v>33295</v>
      </c>
      <c r="E86" s="25">
        <v>34</v>
      </c>
      <c r="F86" s="25">
        <v>27411</v>
      </c>
      <c r="G86" s="24">
        <v>204</v>
      </c>
      <c r="H86" s="24">
        <v>141</v>
      </c>
      <c r="I86" s="24">
        <v>2480</v>
      </c>
      <c r="J86" s="25">
        <v>757</v>
      </c>
      <c r="K86" s="25">
        <v>460</v>
      </c>
      <c r="L86" s="25">
        <v>1414</v>
      </c>
      <c r="M86" s="25">
        <v>394</v>
      </c>
      <c r="N86" s="25">
        <v>2631</v>
      </c>
      <c r="O86" s="30">
        <v>2772</v>
      </c>
      <c r="P86" s="33">
        <f t="shared" si="104"/>
        <v>5646</v>
      </c>
      <c r="Q86" s="31">
        <f t="shared" si="105"/>
        <v>3237</v>
      </c>
      <c r="R86" s="120">
        <f t="shared" si="106"/>
        <v>1874</v>
      </c>
      <c r="S86" s="50">
        <f t="shared" si="107"/>
        <v>104.83420660113971</v>
      </c>
      <c r="T86" s="19">
        <f t="shared" si="108"/>
        <v>124.69183359013867</v>
      </c>
      <c r="U86" s="19">
        <f t="shared" si="109"/>
        <v>149.68051118210863</v>
      </c>
      <c r="V86" s="19">
        <f t="shared" si="110"/>
        <v>139.79808714133901</v>
      </c>
      <c r="W86" s="32">
        <f t="shared" si="111"/>
        <v>162.71576524741081</v>
      </c>
      <c r="X86" s="36"/>
    </row>
    <row r="87" spans="1:24" s="13" customFormat="1" ht="12" customHeight="1" x14ac:dyDescent="0.2">
      <c r="A87" s="92" t="str">
        <f t="shared" si="102"/>
        <v>+</v>
      </c>
      <c r="B87" s="82">
        <v>42064</v>
      </c>
      <c r="C87" s="106">
        <f t="shared" si="103"/>
        <v>0.70967741935483875</v>
      </c>
      <c r="D87" s="24">
        <v>34271</v>
      </c>
      <c r="E87" s="25">
        <v>121</v>
      </c>
      <c r="F87" s="25">
        <v>27680</v>
      </c>
      <c r="G87" s="24">
        <v>285</v>
      </c>
      <c r="H87" s="24">
        <v>122</v>
      </c>
      <c r="I87" s="24">
        <v>2636</v>
      </c>
      <c r="J87" s="25">
        <v>846</v>
      </c>
      <c r="K87" s="25">
        <v>529</v>
      </c>
      <c r="L87" s="25">
        <v>1542</v>
      </c>
      <c r="M87" s="25">
        <v>511</v>
      </c>
      <c r="N87" s="25">
        <v>2917</v>
      </c>
      <c r="O87" s="30">
        <v>3039</v>
      </c>
      <c r="P87" s="33">
        <f t="shared" si="104"/>
        <v>6186</v>
      </c>
      <c r="Q87" s="31">
        <f t="shared" si="105"/>
        <v>3482</v>
      </c>
      <c r="R87" s="120">
        <f t="shared" si="106"/>
        <v>2071</v>
      </c>
      <c r="S87" s="50">
        <f t="shared" si="107"/>
        <v>105.86300531609744</v>
      </c>
      <c r="T87" s="19">
        <f t="shared" si="108"/>
        <v>134.12942989214176</v>
      </c>
      <c r="U87" s="19">
        <f t="shared" si="109"/>
        <v>165.4153354632588</v>
      </c>
      <c r="V87" s="19">
        <f t="shared" si="110"/>
        <v>154.99468650371944</v>
      </c>
      <c r="W87" s="32">
        <f t="shared" si="111"/>
        <v>177.44533947065594</v>
      </c>
      <c r="X87" s="36"/>
    </row>
    <row r="88" spans="1:24" s="13" customFormat="1" ht="12" customHeight="1" x14ac:dyDescent="0.2">
      <c r="A88" s="92" t="str">
        <f t="shared" si="102"/>
        <v>+</v>
      </c>
      <c r="B88" s="82">
        <v>42095</v>
      </c>
      <c r="C88" s="106">
        <f t="shared" si="103"/>
        <v>0.66666666666666663</v>
      </c>
      <c r="D88" s="24">
        <v>34913</v>
      </c>
      <c r="E88" s="25">
        <v>260</v>
      </c>
      <c r="F88" s="25">
        <v>27906</v>
      </c>
      <c r="G88" s="24">
        <v>374</v>
      </c>
      <c r="H88" s="24">
        <v>151</v>
      </c>
      <c r="I88" s="24">
        <v>2719</v>
      </c>
      <c r="J88" s="25">
        <v>835</v>
      </c>
      <c r="K88" s="25">
        <v>525</v>
      </c>
      <c r="L88" s="25">
        <v>1455</v>
      </c>
      <c r="M88" s="25">
        <v>699</v>
      </c>
      <c r="N88" s="25">
        <v>2815</v>
      </c>
      <c r="O88" s="30">
        <v>2966</v>
      </c>
      <c r="P88" s="33">
        <f t="shared" si="104"/>
        <v>6384</v>
      </c>
      <c r="Q88" s="31">
        <f t="shared" ref="Q88:Q96" si="112">I88+J88</f>
        <v>3554</v>
      </c>
      <c r="R88" s="120">
        <f t="shared" ref="R88:R96" si="113">K88+L88</f>
        <v>1980</v>
      </c>
      <c r="S88" s="50">
        <f t="shared" ref="S88:S96" si="114">F88/F$7*100</f>
        <v>106.7273492178835</v>
      </c>
      <c r="T88" s="19">
        <f t="shared" ref="T88:T96" si="115">Q88/Q$7*100</f>
        <v>136.90292758089367</v>
      </c>
      <c r="U88" s="19">
        <f t="shared" ref="U88:U96" si="116">R88/R$7*100</f>
        <v>158.14696485623003</v>
      </c>
      <c r="V88" s="19">
        <f t="shared" ref="V88:V96" si="117">N88/N$7*100</f>
        <v>149.57492029755579</v>
      </c>
      <c r="W88" s="32">
        <f t="shared" ref="W88:W96" si="118">L88/L$7*100</f>
        <v>167.43383199079403</v>
      </c>
      <c r="X88" s="36"/>
    </row>
    <row r="89" spans="1:24" s="13" customFormat="1" ht="12" customHeight="1" x14ac:dyDescent="0.2">
      <c r="A89" s="92" t="str">
        <f t="shared" si="102"/>
        <v>+</v>
      </c>
      <c r="B89" s="82">
        <v>42125</v>
      </c>
      <c r="C89" s="106">
        <f t="shared" si="103"/>
        <v>0.58064516129032262</v>
      </c>
      <c r="D89" s="24">
        <v>35171</v>
      </c>
      <c r="E89" s="25">
        <v>448</v>
      </c>
      <c r="F89" s="25">
        <v>27900</v>
      </c>
      <c r="G89" s="24">
        <v>454</v>
      </c>
      <c r="H89" s="24">
        <v>200</v>
      </c>
      <c r="I89" s="24">
        <v>2725</v>
      </c>
      <c r="J89" s="25">
        <v>769</v>
      </c>
      <c r="K89" s="25">
        <v>478</v>
      </c>
      <c r="L89" s="25">
        <v>1315</v>
      </c>
      <c r="M89" s="25">
        <v>882</v>
      </c>
      <c r="N89" s="25">
        <v>2561</v>
      </c>
      <c r="O89" s="30">
        <v>2762</v>
      </c>
      <c r="P89" s="33">
        <f t="shared" si="104"/>
        <v>6369</v>
      </c>
      <c r="Q89" s="31">
        <f t="shared" si="112"/>
        <v>3494</v>
      </c>
      <c r="R89" s="120">
        <f t="shared" si="113"/>
        <v>1793</v>
      </c>
      <c r="S89" s="50">
        <f t="shared" si="114"/>
        <v>106.70440203465023</v>
      </c>
      <c r="T89" s="19">
        <f t="shared" si="115"/>
        <v>134.59167950693373</v>
      </c>
      <c r="U89" s="19">
        <f t="shared" si="116"/>
        <v>143.21086261980832</v>
      </c>
      <c r="V89" s="19">
        <f t="shared" si="117"/>
        <v>136.07863974495217</v>
      </c>
      <c r="W89" s="32">
        <f t="shared" si="118"/>
        <v>151.32336018411968</v>
      </c>
      <c r="X89" s="36"/>
    </row>
    <row r="90" spans="1:24" s="13" customFormat="1" ht="12" customHeight="1" x14ac:dyDescent="0.2">
      <c r="A90" s="92" t="str">
        <f t="shared" si="102"/>
        <v>+</v>
      </c>
      <c r="B90" s="82">
        <v>42156</v>
      </c>
      <c r="C90" s="106">
        <f t="shared" si="103"/>
        <v>0.7</v>
      </c>
      <c r="D90" s="24">
        <v>34065</v>
      </c>
      <c r="E90" s="25">
        <v>601</v>
      </c>
      <c r="F90" s="25">
        <v>25721</v>
      </c>
      <c r="G90" s="24">
        <v>637</v>
      </c>
      <c r="H90" s="24">
        <v>215</v>
      </c>
      <c r="I90" s="24">
        <v>2793</v>
      </c>
      <c r="J90" s="25">
        <v>939</v>
      </c>
      <c r="K90" s="25">
        <v>540</v>
      </c>
      <c r="L90" s="25">
        <v>1309</v>
      </c>
      <c r="M90" s="25">
        <v>1310</v>
      </c>
      <c r="N90" s="25">
        <v>2788</v>
      </c>
      <c r="O90" s="30">
        <v>3003</v>
      </c>
      <c r="P90" s="33">
        <f t="shared" si="104"/>
        <v>7106</v>
      </c>
      <c r="Q90" s="31">
        <f t="shared" si="112"/>
        <v>3732</v>
      </c>
      <c r="R90" s="120">
        <f t="shared" si="113"/>
        <v>1849</v>
      </c>
      <c r="S90" s="50">
        <f t="shared" si="114"/>
        <v>98.370749990438682</v>
      </c>
      <c r="T90" s="19">
        <f t="shared" si="115"/>
        <v>143.75963020030818</v>
      </c>
      <c r="U90" s="19">
        <f t="shared" si="116"/>
        <v>147.68370607028754</v>
      </c>
      <c r="V90" s="19">
        <f t="shared" si="117"/>
        <v>148.14027630180661</v>
      </c>
      <c r="W90" s="32">
        <f t="shared" si="118"/>
        <v>150.63291139240508</v>
      </c>
      <c r="X90" s="36" t="s">
        <v>54</v>
      </c>
    </row>
    <row r="91" spans="1:24" s="13" customFormat="1" ht="12" hidden="1" customHeight="1" x14ac:dyDescent="0.2">
      <c r="A91" s="92" t="str">
        <f t="shared" si="102"/>
        <v>-</v>
      </c>
      <c r="B91" s="82">
        <v>42186</v>
      </c>
      <c r="C91" s="106">
        <f t="shared" si="103"/>
        <v>0.74193548387096775</v>
      </c>
      <c r="D91" s="24"/>
      <c r="E91" s="5"/>
      <c r="F91" s="25"/>
      <c r="G91" s="24"/>
      <c r="H91" s="24"/>
      <c r="I91" s="24"/>
      <c r="J91" s="25"/>
      <c r="K91" s="25"/>
      <c r="L91" s="25"/>
      <c r="M91" s="25"/>
      <c r="N91" s="25"/>
      <c r="O91" s="30"/>
      <c r="P91" s="33">
        <f t="shared" si="104"/>
        <v>0</v>
      </c>
      <c r="Q91" s="31">
        <f t="shared" si="112"/>
        <v>0</v>
      </c>
      <c r="R91" s="120">
        <f t="shared" si="113"/>
        <v>0</v>
      </c>
      <c r="S91" s="50">
        <f t="shared" si="114"/>
        <v>0</v>
      </c>
      <c r="T91" s="19">
        <f t="shared" si="115"/>
        <v>0</v>
      </c>
      <c r="U91" s="19">
        <f t="shared" si="116"/>
        <v>0</v>
      </c>
      <c r="V91" s="19">
        <f t="shared" si="117"/>
        <v>0</v>
      </c>
      <c r="W91" s="32">
        <f t="shared" si="118"/>
        <v>0</v>
      </c>
      <c r="X91" s="36" t="s">
        <v>58</v>
      </c>
    </row>
    <row r="92" spans="1:24" s="13" customFormat="1" ht="12" hidden="1" customHeight="1" x14ac:dyDescent="0.2">
      <c r="A92" s="92" t="str">
        <f t="shared" si="102"/>
        <v>-</v>
      </c>
      <c r="B92" s="82">
        <v>42217</v>
      </c>
      <c r="C92" s="106">
        <f t="shared" si="103"/>
        <v>0.67741935483870963</v>
      </c>
      <c r="D92" s="24"/>
      <c r="E92" s="5"/>
      <c r="F92" s="25"/>
      <c r="G92" s="24"/>
      <c r="H92" s="24"/>
      <c r="I92" s="24"/>
      <c r="J92" s="25"/>
      <c r="K92" s="25"/>
      <c r="L92" s="25"/>
      <c r="M92" s="25"/>
      <c r="N92" s="25"/>
      <c r="O92" s="30"/>
      <c r="P92" s="33">
        <f t="shared" si="104"/>
        <v>0</v>
      </c>
      <c r="Q92" s="31">
        <f t="shared" si="112"/>
        <v>0</v>
      </c>
      <c r="R92" s="120">
        <f t="shared" si="113"/>
        <v>0</v>
      </c>
      <c r="S92" s="50">
        <f t="shared" si="114"/>
        <v>0</v>
      </c>
      <c r="T92" s="19">
        <f t="shared" si="115"/>
        <v>0</v>
      </c>
      <c r="U92" s="19">
        <f t="shared" si="116"/>
        <v>0</v>
      </c>
      <c r="V92" s="19">
        <f t="shared" si="117"/>
        <v>0</v>
      </c>
      <c r="W92" s="32">
        <f t="shared" si="118"/>
        <v>0</v>
      </c>
      <c r="X92" s="36"/>
    </row>
    <row r="93" spans="1:24" s="13" customFormat="1" ht="12" hidden="1" customHeight="1" x14ac:dyDescent="0.2">
      <c r="A93" s="92" t="str">
        <f t="shared" si="102"/>
        <v>-</v>
      </c>
      <c r="B93" s="82">
        <v>42248</v>
      </c>
      <c r="C93" s="106">
        <f t="shared" si="103"/>
        <v>0.73333333333333328</v>
      </c>
      <c r="D93" s="24"/>
      <c r="E93" s="5"/>
      <c r="F93" s="25"/>
      <c r="G93" s="24"/>
      <c r="H93" s="24"/>
      <c r="I93" s="24"/>
      <c r="J93" s="25"/>
      <c r="K93" s="25"/>
      <c r="L93" s="25"/>
      <c r="M93" s="25"/>
      <c r="N93" s="25"/>
      <c r="O93" s="30"/>
      <c r="P93" s="33">
        <f t="shared" si="104"/>
        <v>0</v>
      </c>
      <c r="Q93" s="31">
        <f t="shared" si="112"/>
        <v>0</v>
      </c>
      <c r="R93" s="120">
        <f t="shared" si="113"/>
        <v>0</v>
      </c>
      <c r="S93" s="50">
        <f t="shared" si="114"/>
        <v>0</v>
      </c>
      <c r="T93" s="19">
        <f t="shared" si="115"/>
        <v>0</v>
      </c>
      <c r="U93" s="19">
        <f t="shared" si="116"/>
        <v>0</v>
      </c>
      <c r="V93" s="19">
        <f t="shared" si="117"/>
        <v>0</v>
      </c>
      <c r="W93" s="32">
        <f t="shared" si="118"/>
        <v>0</v>
      </c>
      <c r="X93" s="36"/>
    </row>
    <row r="94" spans="1:24" s="13" customFormat="1" ht="12" hidden="1" customHeight="1" x14ac:dyDescent="0.2">
      <c r="A94" s="92" t="str">
        <f t="shared" si="102"/>
        <v>-</v>
      </c>
      <c r="B94" s="82">
        <v>42278</v>
      </c>
      <c r="C94" s="106">
        <f t="shared" si="103"/>
        <v>0.70967741935483875</v>
      </c>
      <c r="D94" s="24"/>
      <c r="E94" s="5"/>
      <c r="F94" s="25"/>
      <c r="G94" s="24"/>
      <c r="H94" s="24"/>
      <c r="I94" s="24"/>
      <c r="J94" s="25"/>
      <c r="K94" s="25"/>
      <c r="L94" s="25"/>
      <c r="M94" s="25"/>
      <c r="N94" s="25"/>
      <c r="O94" s="30"/>
      <c r="P94" s="33">
        <f t="shared" si="104"/>
        <v>0</v>
      </c>
      <c r="Q94" s="31">
        <f t="shared" si="112"/>
        <v>0</v>
      </c>
      <c r="R94" s="120">
        <f t="shared" si="113"/>
        <v>0</v>
      </c>
      <c r="S94" s="50">
        <f t="shared" si="114"/>
        <v>0</v>
      </c>
      <c r="T94" s="19">
        <f t="shared" si="115"/>
        <v>0</v>
      </c>
      <c r="U94" s="19">
        <f t="shared" si="116"/>
        <v>0</v>
      </c>
      <c r="V94" s="19">
        <f t="shared" si="117"/>
        <v>0</v>
      </c>
      <c r="W94" s="32">
        <f t="shared" si="118"/>
        <v>0</v>
      </c>
      <c r="X94" s="36"/>
    </row>
    <row r="95" spans="1:24" s="13" customFormat="1" ht="12" hidden="1" customHeight="1" x14ac:dyDescent="0.2">
      <c r="A95" s="92" t="str">
        <f t="shared" si="102"/>
        <v>-</v>
      </c>
      <c r="B95" s="82">
        <v>42309</v>
      </c>
      <c r="C95" s="106">
        <f t="shared" si="103"/>
        <v>0.7</v>
      </c>
      <c r="D95" s="24"/>
      <c r="E95" s="5"/>
      <c r="F95" s="25"/>
      <c r="G95" s="24"/>
      <c r="H95" s="24"/>
      <c r="I95" s="24"/>
      <c r="J95" s="25"/>
      <c r="K95" s="25"/>
      <c r="L95" s="25"/>
      <c r="M95" s="25"/>
      <c r="N95" s="25"/>
      <c r="O95" s="30"/>
      <c r="P95" s="33">
        <f t="shared" si="104"/>
        <v>0</v>
      </c>
      <c r="Q95" s="31">
        <f t="shared" si="112"/>
        <v>0</v>
      </c>
      <c r="R95" s="120">
        <f t="shared" si="113"/>
        <v>0</v>
      </c>
      <c r="S95" s="50">
        <f t="shared" si="114"/>
        <v>0</v>
      </c>
      <c r="T95" s="19">
        <f t="shared" si="115"/>
        <v>0</v>
      </c>
      <c r="U95" s="19">
        <f t="shared" si="116"/>
        <v>0</v>
      </c>
      <c r="V95" s="19">
        <f t="shared" si="117"/>
        <v>0</v>
      </c>
      <c r="W95" s="32">
        <f t="shared" si="118"/>
        <v>0</v>
      </c>
      <c r="X95" s="36"/>
    </row>
    <row r="96" spans="1:24" s="13" customFormat="1" ht="12" hidden="1" customHeight="1" thickBot="1" x14ac:dyDescent="0.25">
      <c r="A96" s="92" t="str">
        <f t="shared" si="102"/>
        <v>-</v>
      </c>
      <c r="B96" s="82">
        <v>42339</v>
      </c>
      <c r="C96" s="106">
        <f t="shared" si="103"/>
        <v>0.70967741935483875</v>
      </c>
      <c r="D96" s="24"/>
      <c r="E96" s="5"/>
      <c r="F96" s="25"/>
      <c r="G96" s="24"/>
      <c r="H96" s="24"/>
      <c r="I96" s="24"/>
      <c r="J96" s="25"/>
      <c r="K96" s="25"/>
      <c r="L96" s="25"/>
      <c r="M96" s="25"/>
      <c r="N96" s="25"/>
      <c r="O96" s="30"/>
      <c r="P96" s="33">
        <f t="shared" si="104"/>
        <v>0</v>
      </c>
      <c r="Q96" s="31">
        <f t="shared" si="112"/>
        <v>0</v>
      </c>
      <c r="R96" s="120">
        <f t="shared" si="113"/>
        <v>0</v>
      </c>
      <c r="S96" s="116">
        <f t="shared" si="114"/>
        <v>0</v>
      </c>
      <c r="T96" s="117">
        <f t="shared" si="115"/>
        <v>0</v>
      </c>
      <c r="U96" s="117">
        <f t="shared" si="116"/>
        <v>0</v>
      </c>
      <c r="V96" s="117">
        <f t="shared" si="117"/>
        <v>0</v>
      </c>
      <c r="W96" s="118">
        <f t="shared" si="118"/>
        <v>0</v>
      </c>
      <c r="X96" s="91"/>
    </row>
    <row r="97" spans="1:26" s="13" customFormat="1" ht="12" hidden="1" customHeight="1" thickTop="1" thickBot="1" x14ac:dyDescent="0.25">
      <c r="A97" s="89" t="s">
        <v>43</v>
      </c>
      <c r="B97" s="51" t="s">
        <v>46</v>
      </c>
      <c r="C97" s="107">
        <f>SUBTOTAL(1,C85:C96)</f>
        <v>0.66940604198668707</v>
      </c>
      <c r="D97" s="37">
        <f>SUBTOTAL(9,D85:D96)</f>
        <v>202251</v>
      </c>
      <c r="E97" s="37">
        <f>SUBTOTAL(9,E85:E96)</f>
        <v>1493</v>
      </c>
      <c r="F97" s="37">
        <f t="shared" ref="F97:P97" si="119">SUBTOTAL(9,F85:F96)</f>
        <v>161867</v>
      </c>
      <c r="G97" s="37">
        <f t="shared" si="119"/>
        <v>2131</v>
      </c>
      <c r="H97" s="37">
        <f t="shared" si="119"/>
        <v>949</v>
      </c>
      <c r="I97" s="37">
        <f t="shared" si="119"/>
        <v>15595</v>
      </c>
      <c r="J97" s="37">
        <f t="shared" si="119"/>
        <v>4821</v>
      </c>
      <c r="K97" s="37">
        <f t="shared" si="119"/>
        <v>2930</v>
      </c>
      <c r="L97" s="37">
        <f t="shared" si="119"/>
        <v>8278</v>
      </c>
      <c r="M97" s="37">
        <f t="shared" si="119"/>
        <v>4199</v>
      </c>
      <c r="N97" s="37">
        <f t="shared" si="119"/>
        <v>16028</v>
      </c>
      <c r="O97" s="38">
        <f t="shared" si="119"/>
        <v>16978</v>
      </c>
      <c r="P97" s="38">
        <f t="shared" si="119"/>
        <v>36772</v>
      </c>
      <c r="Q97" s="39">
        <f>SUBTOTAL(9,Q85:Q96)</f>
        <v>20416</v>
      </c>
      <c r="R97" s="121">
        <f>SUBTOTAL(9,R85:R96)</f>
        <v>11208</v>
      </c>
      <c r="S97" s="128"/>
      <c r="T97" s="129"/>
      <c r="U97" s="129"/>
      <c r="V97" s="129"/>
      <c r="W97" s="130"/>
      <c r="X97" s="87"/>
    </row>
    <row r="98" spans="1:26" s="1" customFormat="1" ht="12" customHeight="1" thickBot="1" x14ac:dyDescent="0.25">
      <c r="A98" s="84" t="s">
        <v>14</v>
      </c>
      <c r="B98" s="183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5"/>
      <c r="Y98"/>
      <c r="Z98"/>
    </row>
    <row r="99" spans="1:26" s="1" customFormat="1" ht="12" customHeight="1" thickBot="1" x14ac:dyDescent="0.25">
      <c r="A99" s="26" t="s">
        <v>14</v>
      </c>
      <c r="B99" s="190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2"/>
      <c r="T99" s="192"/>
      <c r="U99" s="192"/>
      <c r="V99" s="192"/>
      <c r="W99" s="192"/>
      <c r="X99" s="193"/>
      <c r="Y99"/>
      <c r="Z99"/>
    </row>
    <row r="100" spans="1:26" ht="12" customHeight="1" x14ac:dyDescent="0.2">
      <c r="A100" s="26" t="s">
        <v>14</v>
      </c>
      <c r="B100" s="47" t="s">
        <v>37</v>
      </c>
      <c r="C100" s="106">
        <f t="shared" ref="C100:R100" si="120">SUBTOTAL(1,C7:C18)</f>
        <v>0.66922683051715304</v>
      </c>
      <c r="D100" s="77">
        <f t="shared" si="120"/>
        <v>32967.666666666664</v>
      </c>
      <c r="E100" s="77">
        <f t="shared" si="120"/>
        <v>292.33333333333331</v>
      </c>
      <c r="F100" s="77">
        <f t="shared" si="120"/>
        <v>27678.166666666668</v>
      </c>
      <c r="G100" s="77">
        <f t="shared" si="120"/>
        <v>312.66666666666669</v>
      </c>
      <c r="H100" s="77">
        <f t="shared" si="120"/>
        <v>96.833333333333329</v>
      </c>
      <c r="I100" s="77">
        <f t="shared" si="120"/>
        <v>2201.1666666666665</v>
      </c>
      <c r="J100" s="77">
        <f t="shared" si="120"/>
        <v>798.16666666666663</v>
      </c>
      <c r="K100" s="77">
        <f t="shared" si="120"/>
        <v>490.16666666666669</v>
      </c>
      <c r="L100" s="77">
        <f t="shared" si="120"/>
        <v>1047.5</v>
      </c>
      <c r="M100" s="77">
        <f t="shared" si="120"/>
        <v>50.166666666666664</v>
      </c>
      <c r="N100" s="77">
        <f t="shared" si="120"/>
        <v>2335.6666666666665</v>
      </c>
      <c r="O100" s="77">
        <f t="shared" si="120"/>
        <v>2432.5</v>
      </c>
      <c r="P100" s="46">
        <f t="shared" ref="P100" si="121">SUBTOTAL(1,P7:P18)</f>
        <v>4684</v>
      </c>
      <c r="Q100" s="46">
        <f t="shared" si="120"/>
        <v>2999.3333333333335</v>
      </c>
      <c r="R100" s="112">
        <f t="shared" si="120"/>
        <v>1537.6666666666667</v>
      </c>
      <c r="S100" s="113">
        <f t="shared" ref="S100:S102" si="122">F100/F$7*100</f>
        <v>105.85599367677618</v>
      </c>
      <c r="T100" s="114">
        <f t="shared" ref="T100:U102" si="123">Q100/Q$7*100</f>
        <v>115.5367231638418</v>
      </c>
      <c r="U100" s="114">
        <f t="shared" si="123"/>
        <v>122.81682641107561</v>
      </c>
      <c r="V100" s="114">
        <f t="shared" ref="V100:W103" si="124">N100/N$7*100</f>
        <v>124.1055614594403</v>
      </c>
      <c r="W100" s="115">
        <f t="shared" si="124"/>
        <v>124.10714285714286</v>
      </c>
      <c r="X100" s="36"/>
    </row>
    <row r="101" spans="1:26" x14ac:dyDescent="0.2">
      <c r="A101" s="26" t="s">
        <v>14</v>
      </c>
      <c r="B101" s="47" t="s">
        <v>38</v>
      </c>
      <c r="C101" s="106">
        <f t="shared" ref="C101:R101" si="125">SUBTOTAL(1,C20:C31)</f>
        <v>0.67478238607270857</v>
      </c>
      <c r="D101" s="77">
        <f t="shared" si="125"/>
        <v>32999.833333333336</v>
      </c>
      <c r="E101" s="77">
        <f t="shared" si="125"/>
        <v>258.33333333333331</v>
      </c>
      <c r="F101" s="77">
        <f t="shared" si="125"/>
        <v>27565.666666666668</v>
      </c>
      <c r="G101" s="77">
        <f t="shared" si="125"/>
        <v>311.83333333333331</v>
      </c>
      <c r="H101" s="77">
        <f t="shared" si="125"/>
        <v>99.333333333333329</v>
      </c>
      <c r="I101" s="77">
        <f t="shared" si="125"/>
        <v>2257.6666666666665</v>
      </c>
      <c r="J101" s="77">
        <f t="shared" si="125"/>
        <v>836.66666666666663</v>
      </c>
      <c r="K101" s="77">
        <f t="shared" si="125"/>
        <v>490.33333333333331</v>
      </c>
      <c r="L101" s="77">
        <f t="shared" si="125"/>
        <v>1129</v>
      </c>
      <c r="M101" s="77">
        <f t="shared" si="125"/>
        <v>51.166666666666664</v>
      </c>
      <c r="N101" s="77">
        <f t="shared" si="125"/>
        <v>2456</v>
      </c>
      <c r="O101" s="77">
        <f t="shared" si="125"/>
        <v>2550.8333333333335</v>
      </c>
      <c r="P101" s="46">
        <f t="shared" ref="P101" si="126">SUBTOTAL(1,P20:P31)</f>
        <v>4864.166666666667</v>
      </c>
      <c r="Q101" s="46">
        <f t="shared" si="125"/>
        <v>3094.3333333333335</v>
      </c>
      <c r="R101" s="112">
        <f t="shared" si="125"/>
        <v>1619.3333333333333</v>
      </c>
      <c r="S101" s="50">
        <f t="shared" si="122"/>
        <v>105.42573399115258</v>
      </c>
      <c r="T101" s="19">
        <f t="shared" si="123"/>
        <v>119.19619928094505</v>
      </c>
      <c r="U101" s="19">
        <f t="shared" si="123"/>
        <v>129.33972310969116</v>
      </c>
      <c r="V101" s="19">
        <f t="shared" si="124"/>
        <v>130.49946865037194</v>
      </c>
      <c r="W101" s="32">
        <f t="shared" si="124"/>
        <v>130.14455782312925</v>
      </c>
      <c r="X101" s="36"/>
    </row>
    <row r="102" spans="1:26" x14ac:dyDescent="0.2">
      <c r="A102" s="26" t="s">
        <v>14</v>
      </c>
      <c r="B102" s="47" t="s">
        <v>39</v>
      </c>
      <c r="C102" s="106">
        <f t="shared" ref="C102:R102" si="127">SUBTOTAL(1,C33:C44)</f>
        <v>0.67962109575012786</v>
      </c>
      <c r="D102" s="77">
        <f t="shared" si="127"/>
        <v>34081.833333333336</v>
      </c>
      <c r="E102" s="77">
        <f t="shared" si="127"/>
        <v>312.83333333333331</v>
      </c>
      <c r="F102" s="77">
        <f t="shared" si="127"/>
        <v>28196</v>
      </c>
      <c r="G102" s="77">
        <f t="shared" si="127"/>
        <v>339.33333333333331</v>
      </c>
      <c r="H102" s="77">
        <f t="shared" si="127"/>
        <v>99.5</v>
      </c>
      <c r="I102" s="77">
        <f t="shared" si="127"/>
        <v>2393.1666666666665</v>
      </c>
      <c r="J102" s="77">
        <f t="shared" si="127"/>
        <v>867.16666666666663</v>
      </c>
      <c r="K102" s="77">
        <f t="shared" si="127"/>
        <v>519.5</v>
      </c>
      <c r="L102" s="77">
        <f t="shared" si="127"/>
        <v>1299.1666666666667</v>
      </c>
      <c r="M102" s="77">
        <f t="shared" si="127"/>
        <v>55.333333333333336</v>
      </c>
      <c r="N102" s="77">
        <f t="shared" si="127"/>
        <v>2685.8333333333335</v>
      </c>
      <c r="O102" s="77">
        <f t="shared" si="127"/>
        <v>2785.6666666666665</v>
      </c>
      <c r="P102" s="46">
        <f t="shared" ref="P102" si="128">SUBTOTAL(1,P33:P44)</f>
        <v>5233.833333333333</v>
      </c>
      <c r="Q102" s="46">
        <f t="shared" si="127"/>
        <v>3260.3333333333335</v>
      </c>
      <c r="R102" s="112">
        <f t="shared" si="127"/>
        <v>1818.6666666666667</v>
      </c>
      <c r="S102" s="50">
        <f t="shared" si="122"/>
        <v>107.83646307415763</v>
      </c>
      <c r="T102" s="19">
        <f t="shared" si="123"/>
        <v>125.59065228556754</v>
      </c>
      <c r="U102" s="19">
        <f t="shared" si="123"/>
        <v>145.26091586794462</v>
      </c>
      <c r="V102" s="19">
        <f t="shared" si="124"/>
        <v>142.71165426850868</v>
      </c>
      <c r="W102" s="32">
        <f t="shared" si="124"/>
        <v>142.12585034013605</v>
      </c>
      <c r="X102" s="36"/>
    </row>
    <row r="103" spans="1:26" s="1" customFormat="1" x14ac:dyDescent="0.2">
      <c r="A103" s="26" t="s">
        <v>14</v>
      </c>
      <c r="B103" s="47" t="s">
        <v>40</v>
      </c>
      <c r="C103" s="106">
        <f>SUBTOTAL(1,C46:C57)</f>
        <v>0.67606599925843536</v>
      </c>
      <c r="D103" s="77">
        <f t="shared" ref="D103:O103" si="129">SUBTOTAL(1,D46:D57)</f>
        <v>34168</v>
      </c>
      <c r="E103" s="77">
        <f t="shared" si="129"/>
        <v>285.16666666666669</v>
      </c>
      <c r="F103" s="77">
        <f t="shared" si="129"/>
        <v>28232.666666666668</v>
      </c>
      <c r="G103" s="77">
        <f t="shared" si="129"/>
        <v>337.5</v>
      </c>
      <c r="H103" s="77">
        <f t="shared" si="129"/>
        <v>102.33333333333333</v>
      </c>
      <c r="I103" s="77">
        <f t="shared" si="129"/>
        <v>2482.1666666666665</v>
      </c>
      <c r="J103" s="77">
        <f t="shared" si="129"/>
        <v>860.5</v>
      </c>
      <c r="K103" s="77">
        <f t="shared" si="129"/>
        <v>504</v>
      </c>
      <c r="L103" s="77">
        <f t="shared" si="129"/>
        <v>1325.8333333333333</v>
      </c>
      <c r="M103" s="77">
        <f t="shared" si="129"/>
        <v>38.333333333333336</v>
      </c>
      <c r="N103" s="77">
        <f t="shared" si="129"/>
        <v>2690.1666666666665</v>
      </c>
      <c r="O103" s="77">
        <f t="shared" si="129"/>
        <v>2792.3333333333335</v>
      </c>
      <c r="P103" s="46">
        <f t="shared" ref="P103" si="130">SUBTOTAL(1,P46:P57)</f>
        <v>5313.166666666667</v>
      </c>
      <c r="Q103" s="46">
        <f>SUBTOTAL(1,Q34:Q45)</f>
        <v>3367</v>
      </c>
      <c r="R103" s="112">
        <f>SUBTOTAL(1,R34:R45)</f>
        <v>1896.4</v>
      </c>
      <c r="S103" s="50">
        <f t="shared" ref="S103" si="131">F103/F$7*100</f>
        <v>107.97669586058312</v>
      </c>
      <c r="T103" s="19">
        <f t="shared" ref="T103" si="132">Q103/Q$7*100</f>
        <v>129.69953775038522</v>
      </c>
      <c r="U103" s="19">
        <f t="shared" ref="U103" si="133">R103/R$7*100</f>
        <v>151.46964856230031</v>
      </c>
      <c r="V103" s="19">
        <f t="shared" si="124"/>
        <v>142.94190577399928</v>
      </c>
      <c r="W103" s="32">
        <f t="shared" si="124"/>
        <v>142.46598639455783</v>
      </c>
      <c r="X103" s="36"/>
    </row>
    <row r="104" spans="1:26" s="1" customFormat="1" x14ac:dyDescent="0.2">
      <c r="A104" s="26" t="s">
        <v>14</v>
      </c>
      <c r="B104" s="47" t="s">
        <v>48</v>
      </c>
      <c r="C104" s="106">
        <f>SUBTOTAL(1,C59:C70)</f>
        <v>0.67478238607270857</v>
      </c>
      <c r="D104" s="77">
        <f>SUBTOTAL(1,D59:D70)</f>
        <v>33427</v>
      </c>
      <c r="E104" s="77">
        <f t="shared" ref="E104:O104" si="134">SUBTOTAL(1,E59:E70)</f>
        <v>226.83333333333334</v>
      </c>
      <c r="F104" s="77">
        <f t="shared" si="134"/>
        <v>27644.5</v>
      </c>
      <c r="G104" s="77">
        <f t="shared" si="134"/>
        <v>310.83333333333331</v>
      </c>
      <c r="H104" s="77">
        <f t="shared" si="134"/>
        <v>133</v>
      </c>
      <c r="I104" s="77">
        <f t="shared" si="134"/>
        <v>2475.3333333333335</v>
      </c>
      <c r="J104" s="77">
        <f t="shared" si="134"/>
        <v>814.66666666666663</v>
      </c>
      <c r="K104" s="77">
        <f t="shared" si="134"/>
        <v>484</v>
      </c>
      <c r="L104" s="77">
        <f t="shared" si="134"/>
        <v>1307</v>
      </c>
      <c r="M104" s="77">
        <f t="shared" si="134"/>
        <v>31</v>
      </c>
      <c r="N104" s="77">
        <f t="shared" si="134"/>
        <v>2605.3333333333335</v>
      </c>
      <c r="O104" s="77">
        <f t="shared" si="134"/>
        <v>2738.3333333333335</v>
      </c>
      <c r="P104" s="46">
        <f t="shared" ref="P104" si="135">SUBTOTAL(1,P59:P70)</f>
        <v>5245</v>
      </c>
      <c r="Q104" s="46">
        <f t="shared" ref="Q104:W104" si="136">SUBTOTAL(1,Q59:Q70)</f>
        <v>3290</v>
      </c>
      <c r="R104" s="112">
        <f t="shared" si="136"/>
        <v>1791</v>
      </c>
      <c r="S104" s="50">
        <f t="shared" si="136"/>
        <v>105.72723448196733</v>
      </c>
      <c r="T104" s="19">
        <f t="shared" si="136"/>
        <v>126.73343605546994</v>
      </c>
      <c r="U104" s="19">
        <f t="shared" si="136"/>
        <v>143.0511182108626</v>
      </c>
      <c r="V104" s="19">
        <f t="shared" si="136"/>
        <v>138.43428976266384</v>
      </c>
      <c r="W104" s="32">
        <f t="shared" si="136"/>
        <v>150.40276179516687</v>
      </c>
      <c r="X104" s="36"/>
    </row>
    <row r="105" spans="1:26" s="1" customFormat="1" x14ac:dyDescent="0.2">
      <c r="A105" s="26" t="s">
        <v>14</v>
      </c>
      <c r="B105" s="47" t="s">
        <v>49</v>
      </c>
      <c r="C105" s="106">
        <f>SUBTOTAL(1,C72:C83)</f>
        <v>0.669047619047619</v>
      </c>
      <c r="D105" s="77">
        <f>SUBTOTAL(1,D72:D83)</f>
        <v>32919.666666666664</v>
      </c>
      <c r="E105" s="77">
        <f t="shared" ref="E105:O105" si="137">SUBTOTAL(1,E72:E83)</f>
        <v>301.5</v>
      </c>
      <c r="F105" s="77">
        <f t="shared" si="137"/>
        <v>27138.333333333332</v>
      </c>
      <c r="G105" s="77">
        <f t="shared" si="137"/>
        <v>341</v>
      </c>
      <c r="H105" s="77">
        <f t="shared" si="137"/>
        <v>137.83333333333334</v>
      </c>
      <c r="I105" s="77">
        <f t="shared" si="137"/>
        <v>2505.6666666666665</v>
      </c>
      <c r="J105" s="77">
        <f t="shared" si="137"/>
        <v>702.66666666666663</v>
      </c>
      <c r="K105" s="77">
        <f t="shared" si="137"/>
        <v>452</v>
      </c>
      <c r="L105" s="77">
        <f t="shared" si="137"/>
        <v>1274.6666666666667</v>
      </c>
      <c r="M105" s="77">
        <f t="shared" si="137"/>
        <v>62.833333333333336</v>
      </c>
      <c r="N105" s="77">
        <f t="shared" si="137"/>
        <v>2429.3333333333335</v>
      </c>
      <c r="O105" s="77">
        <f t="shared" si="137"/>
        <v>2567.1666666666665</v>
      </c>
      <c r="P105" s="46">
        <f t="shared" ref="P105" si="138">SUBTOTAL(1,P72:P83)</f>
        <v>5135.666666666667</v>
      </c>
      <c r="Q105" s="46">
        <f t="shared" ref="Q105:W105" si="139">SUBTOTAL(1,Q72:Q83)</f>
        <v>3208.3333333333335</v>
      </c>
      <c r="R105" s="112">
        <f t="shared" si="139"/>
        <v>1726.6666666666667</v>
      </c>
      <c r="S105" s="50">
        <f t="shared" si="139"/>
        <v>103.79138460753943</v>
      </c>
      <c r="T105" s="19">
        <f t="shared" si="139"/>
        <v>123.58757062146894</v>
      </c>
      <c r="U105" s="19">
        <f t="shared" si="139"/>
        <v>137.91267305644303</v>
      </c>
      <c r="V105" s="19">
        <f t="shared" si="139"/>
        <v>129.08253630889126</v>
      </c>
      <c r="W105" s="32">
        <f t="shared" si="139"/>
        <v>146.68200997314923</v>
      </c>
      <c r="X105" s="36"/>
    </row>
    <row r="106" spans="1:26" s="1" customFormat="1" x14ac:dyDescent="0.2">
      <c r="A106" s="26" t="s">
        <v>14</v>
      </c>
      <c r="B106" s="47" t="s">
        <v>50</v>
      </c>
      <c r="C106" s="106">
        <f>SUBTOTAL(1,C85:C96)</f>
        <v>0.66940604198668707</v>
      </c>
      <c r="D106" s="77">
        <f>SUBTOTAL(1,D85:D96)</f>
        <v>33708.5</v>
      </c>
      <c r="E106" s="77">
        <f t="shared" ref="E106:O106" si="140">SUBTOTAL(1,E85:E96)</f>
        <v>248.83333333333334</v>
      </c>
      <c r="F106" s="77">
        <f t="shared" si="140"/>
        <v>26977.833333333332</v>
      </c>
      <c r="G106" s="77">
        <f t="shared" si="140"/>
        <v>355.16666666666669</v>
      </c>
      <c r="H106" s="77">
        <f t="shared" si="140"/>
        <v>158.16666666666666</v>
      </c>
      <c r="I106" s="77">
        <f t="shared" si="140"/>
        <v>2599.1666666666665</v>
      </c>
      <c r="J106" s="77">
        <f t="shared" si="140"/>
        <v>803.5</v>
      </c>
      <c r="K106" s="77">
        <f t="shared" si="140"/>
        <v>488.33333333333331</v>
      </c>
      <c r="L106" s="77">
        <f t="shared" si="140"/>
        <v>1379.6666666666667</v>
      </c>
      <c r="M106" s="77">
        <f t="shared" si="140"/>
        <v>699.83333333333337</v>
      </c>
      <c r="N106" s="77">
        <f t="shared" si="140"/>
        <v>2671.3333333333335</v>
      </c>
      <c r="O106" s="77">
        <f t="shared" si="140"/>
        <v>2829.6666666666665</v>
      </c>
      <c r="P106" s="46">
        <f t="shared" ref="P106" si="141">SUBTOTAL(1,P85:P96)</f>
        <v>6128.666666666667</v>
      </c>
      <c r="Q106" s="46">
        <f t="shared" ref="Q106:W106" si="142">SUBTOTAL(1,Q85:Q96)</f>
        <v>3402.6666666666665</v>
      </c>
      <c r="R106" s="112">
        <f t="shared" si="142"/>
        <v>1868</v>
      </c>
      <c r="S106" s="50">
        <f t="shared" si="142"/>
        <v>103.17754745604977</v>
      </c>
      <c r="T106" s="19">
        <f t="shared" si="142"/>
        <v>131.0734463276836</v>
      </c>
      <c r="U106" s="19">
        <f t="shared" si="142"/>
        <v>149.20127795527159</v>
      </c>
      <c r="V106" s="19">
        <f t="shared" si="142"/>
        <v>141.94119730782856</v>
      </c>
      <c r="W106" s="32">
        <f t="shared" si="142"/>
        <v>158.76486382815497</v>
      </c>
      <c r="X106" s="36"/>
    </row>
    <row r="107" spans="1:26" ht="12.75" thickBot="1" x14ac:dyDescent="0.25">
      <c r="A107" s="26" t="s">
        <v>14</v>
      </c>
      <c r="B107" s="186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8"/>
      <c r="T107" s="188"/>
      <c r="U107" s="188"/>
      <c r="V107" s="188"/>
      <c r="W107" s="188"/>
      <c r="X107" s="189"/>
    </row>
    <row r="108" spans="1:26" x14ac:dyDescent="0.2">
      <c r="A108" s="26" t="s">
        <v>14</v>
      </c>
      <c r="B108" s="48" t="s">
        <v>16</v>
      </c>
      <c r="C108" s="75"/>
      <c r="D108" s="52">
        <f t="shared" ref="D108:D113" si="143">(D101-D100)/D100</f>
        <v>9.7570346703350309E-4</v>
      </c>
      <c r="E108" s="52">
        <f t="shared" ref="E108:J108" si="144">(E101-E100)/E100</f>
        <v>-0.11630558722919043</v>
      </c>
      <c r="F108" s="53">
        <f t="shared" si="144"/>
        <v>-4.0645755679868008E-3</v>
      </c>
      <c r="G108" s="52">
        <f t="shared" si="144"/>
        <v>-2.6652452025587563E-3</v>
      </c>
      <c r="H108" s="52">
        <f t="shared" si="144"/>
        <v>2.5817555938037869E-2</v>
      </c>
      <c r="I108" s="52">
        <f t="shared" si="144"/>
        <v>2.5668206254259106E-2</v>
      </c>
      <c r="J108" s="53">
        <f t="shared" si="144"/>
        <v>4.8235539778659429E-2</v>
      </c>
      <c r="K108" s="53">
        <f t="shared" ref="K108:R110" si="145">(K101-K100)/K100</f>
        <v>3.400204012239961E-4</v>
      </c>
      <c r="L108" s="53">
        <f t="shared" si="145"/>
        <v>7.7804295942720758E-2</v>
      </c>
      <c r="M108" s="53">
        <f t="shared" si="145"/>
        <v>1.993355481727575E-2</v>
      </c>
      <c r="N108" s="53">
        <f t="shared" si="145"/>
        <v>5.1519908662765873E-2</v>
      </c>
      <c r="O108" s="54">
        <f t="shared" si="145"/>
        <v>4.8646796848235759E-2</v>
      </c>
      <c r="P108" s="55">
        <f t="shared" ref="P108" si="146">(P101-P100)/P100</f>
        <v>3.846427554796477E-2</v>
      </c>
      <c r="Q108" s="55">
        <f t="shared" si="145"/>
        <v>3.1673705267837297E-2</v>
      </c>
      <c r="R108" s="124">
        <f t="shared" si="145"/>
        <v>5.3110773899848154E-2</v>
      </c>
      <c r="S108" s="161"/>
      <c r="T108" s="161"/>
      <c r="U108" s="161"/>
      <c r="V108" s="161"/>
      <c r="W108" s="161"/>
      <c r="X108" s="159"/>
    </row>
    <row r="109" spans="1:26" x14ac:dyDescent="0.2">
      <c r="A109" s="26" t="s">
        <v>14</v>
      </c>
      <c r="B109" s="47" t="s">
        <v>17</v>
      </c>
      <c r="C109" s="76"/>
      <c r="D109" s="52">
        <f t="shared" si="143"/>
        <v>3.2788044384062541E-2</v>
      </c>
      <c r="E109" s="52">
        <f t="shared" ref="E109:J109" si="147">(E102-E101)/E101</f>
        <v>0.2109677419354839</v>
      </c>
      <c r="F109" s="53">
        <f t="shared" si="147"/>
        <v>2.2866609429604414E-2</v>
      </c>
      <c r="G109" s="52">
        <f t="shared" si="147"/>
        <v>8.8188134687332984E-2</v>
      </c>
      <c r="H109" s="52">
        <f t="shared" si="147"/>
        <v>1.6778523489933363E-3</v>
      </c>
      <c r="I109" s="52">
        <f t="shared" si="147"/>
        <v>6.0017717407352726E-2</v>
      </c>
      <c r="J109" s="53">
        <f t="shared" si="147"/>
        <v>3.6454183266932276E-2</v>
      </c>
      <c r="K109" s="53">
        <f t="shared" si="145"/>
        <v>5.948334466349426E-2</v>
      </c>
      <c r="L109" s="53">
        <f t="shared" si="145"/>
        <v>0.15072335400059056</v>
      </c>
      <c r="M109" s="53">
        <f t="shared" si="145"/>
        <v>8.1433224755700417E-2</v>
      </c>
      <c r="N109" s="53">
        <f t="shared" si="145"/>
        <v>9.358034744842568E-2</v>
      </c>
      <c r="O109" s="54">
        <f t="shared" si="145"/>
        <v>9.2061417837307952E-2</v>
      </c>
      <c r="P109" s="55">
        <f t="shared" ref="P109" si="148">(P102-P101)/P101</f>
        <v>7.5997944149391677E-2</v>
      </c>
      <c r="Q109" s="55">
        <f t="shared" si="145"/>
        <v>5.3646450500915648E-2</v>
      </c>
      <c r="R109" s="124">
        <f t="shared" si="145"/>
        <v>0.1230959242486621</v>
      </c>
      <c r="S109" s="161"/>
      <c r="T109" s="161"/>
      <c r="U109" s="161"/>
      <c r="V109" s="161"/>
      <c r="W109" s="161"/>
      <c r="X109" s="36"/>
    </row>
    <row r="110" spans="1:26" x14ac:dyDescent="0.2">
      <c r="A110" s="26" t="s">
        <v>14</v>
      </c>
      <c r="B110" s="47" t="s">
        <v>36</v>
      </c>
      <c r="C110" s="76"/>
      <c r="D110" s="52">
        <f t="shared" si="143"/>
        <v>2.5282286261986368E-3</v>
      </c>
      <c r="E110" s="52">
        <f t="shared" ref="E110:J110" si="149">(E103-E102)/E102</f>
        <v>-8.843899840170473E-2</v>
      </c>
      <c r="F110" s="53">
        <f t="shared" si="149"/>
        <v>1.3004208634794963E-3</v>
      </c>
      <c r="G110" s="52">
        <f t="shared" si="149"/>
        <v>-5.40275049115908E-3</v>
      </c>
      <c r="H110" s="52">
        <f t="shared" si="149"/>
        <v>2.8475711892797271E-2</v>
      </c>
      <c r="I110" s="52">
        <f t="shared" si="149"/>
        <v>3.7189219304965528E-2</v>
      </c>
      <c r="J110" s="53">
        <f t="shared" si="149"/>
        <v>-7.6878723813184266E-3</v>
      </c>
      <c r="K110" s="53">
        <f t="shared" si="145"/>
        <v>-2.9836381135707413E-2</v>
      </c>
      <c r="L110" s="53">
        <f t="shared" si="145"/>
        <v>2.0525978191148053E-2</v>
      </c>
      <c r="M110" s="53">
        <f t="shared" si="145"/>
        <v>-0.30722891566265059</v>
      </c>
      <c r="N110" s="53">
        <f t="shared" si="145"/>
        <v>1.6134036611851182E-3</v>
      </c>
      <c r="O110" s="54">
        <f t="shared" si="145"/>
        <v>2.3932033026206664E-3</v>
      </c>
      <c r="P110" s="55">
        <f t="shared" ref="P110" si="150">(P103-P102)/P102</f>
        <v>1.5157787472534589E-2</v>
      </c>
      <c r="Q110" s="55">
        <f t="shared" si="145"/>
        <v>3.2716491156323434E-2</v>
      </c>
      <c r="R110" s="124">
        <f t="shared" si="145"/>
        <v>4.2741935483870973E-2</v>
      </c>
      <c r="S110" s="161"/>
      <c r="T110" s="161"/>
      <c r="U110" s="161"/>
      <c r="V110" s="161"/>
      <c r="W110" s="161"/>
      <c r="X110" s="36"/>
    </row>
    <row r="111" spans="1:26" s="1" customFormat="1" x14ac:dyDescent="0.2">
      <c r="A111" s="26" t="s">
        <v>14</v>
      </c>
      <c r="B111" s="47" t="s">
        <v>47</v>
      </c>
      <c r="C111" s="76"/>
      <c r="D111" s="52">
        <f t="shared" si="143"/>
        <v>-2.1686958557714821E-2</v>
      </c>
      <c r="E111" s="52">
        <f t="shared" ref="E111:R111" si="151">(E104-E103)/E103</f>
        <v>-0.20455873758036239</v>
      </c>
      <c r="F111" s="53">
        <f t="shared" si="151"/>
        <v>-2.0832841389407112E-2</v>
      </c>
      <c r="G111" s="52">
        <f t="shared" si="151"/>
        <v>-7.90123456790124E-2</v>
      </c>
      <c r="H111" s="52">
        <f t="shared" si="151"/>
        <v>0.29967426710097728</v>
      </c>
      <c r="I111" s="52">
        <f t="shared" si="151"/>
        <v>-2.7529711945207939E-3</v>
      </c>
      <c r="J111" s="53">
        <f t="shared" si="151"/>
        <v>-5.3263606430369981E-2</v>
      </c>
      <c r="K111" s="53">
        <f t="shared" si="151"/>
        <v>-3.968253968253968E-2</v>
      </c>
      <c r="L111" s="53">
        <f t="shared" si="151"/>
        <v>-1.4204902576995544E-2</v>
      </c>
      <c r="M111" s="53">
        <f t="shared" si="151"/>
        <v>-0.19130434782608702</v>
      </c>
      <c r="N111" s="53">
        <f t="shared" si="151"/>
        <v>-3.1534601325816133E-2</v>
      </c>
      <c r="O111" s="54">
        <f t="shared" si="151"/>
        <v>-1.9338665393338905E-2</v>
      </c>
      <c r="P111" s="55">
        <f t="shared" ref="P111" si="152">(P104-P103)/P103</f>
        <v>-1.282976253960293E-2</v>
      </c>
      <c r="Q111" s="55">
        <f t="shared" si="151"/>
        <v>-2.286902286902287E-2</v>
      </c>
      <c r="R111" s="124">
        <f t="shared" si="151"/>
        <v>-5.5578991773887414E-2</v>
      </c>
      <c r="S111" s="161"/>
      <c r="T111" s="161"/>
      <c r="U111" s="161"/>
      <c r="V111" s="161"/>
      <c r="W111" s="161"/>
      <c r="X111" s="36"/>
    </row>
    <row r="112" spans="1:26" s="1" customFormat="1" x14ac:dyDescent="0.2">
      <c r="A112" s="26" t="s">
        <v>14</v>
      </c>
      <c r="B112" s="47" t="s">
        <v>51</v>
      </c>
      <c r="C112" s="76"/>
      <c r="D112" s="52">
        <f t="shared" si="143"/>
        <v>-1.5177351641886373E-2</v>
      </c>
      <c r="E112" s="52">
        <f t="shared" ref="E112:R112" si="153">(E105-E104)/E104</f>
        <v>0.3291697281410727</v>
      </c>
      <c r="F112" s="53">
        <f t="shared" si="153"/>
        <v>-1.8309850663483437E-2</v>
      </c>
      <c r="G112" s="52">
        <f t="shared" si="153"/>
        <v>9.7050938337801679E-2</v>
      </c>
      <c r="H112" s="52">
        <f t="shared" si="153"/>
        <v>3.6340852130325889E-2</v>
      </c>
      <c r="I112" s="52">
        <f t="shared" si="153"/>
        <v>1.2254241852948974E-2</v>
      </c>
      <c r="J112" s="53">
        <f t="shared" si="153"/>
        <v>-0.13747954173486088</v>
      </c>
      <c r="K112" s="53">
        <f t="shared" si="153"/>
        <v>-6.6115702479338845E-2</v>
      </c>
      <c r="L112" s="53">
        <f t="shared" si="153"/>
        <v>-2.4738587095128734E-2</v>
      </c>
      <c r="M112" s="53">
        <f t="shared" si="153"/>
        <v>1.0268817204301075</v>
      </c>
      <c r="N112" s="53">
        <f t="shared" si="153"/>
        <v>-6.7553735926305009E-2</v>
      </c>
      <c r="O112" s="54">
        <f t="shared" si="153"/>
        <v>-6.2507608034084103E-2</v>
      </c>
      <c r="P112" s="55">
        <f t="shared" ref="P112" si="154">(P105-P104)/P104</f>
        <v>-2.0845249443914783E-2</v>
      </c>
      <c r="Q112" s="55">
        <f t="shared" si="153"/>
        <v>-2.4822695035460945E-2</v>
      </c>
      <c r="R112" s="124">
        <f t="shared" si="153"/>
        <v>-3.5920342453005724E-2</v>
      </c>
      <c r="S112" s="161"/>
      <c r="T112" s="161"/>
      <c r="U112" s="161"/>
      <c r="V112" s="161"/>
      <c r="W112" s="161"/>
      <c r="X112" s="36"/>
    </row>
    <row r="113" spans="1:26" s="1" customFormat="1" x14ac:dyDescent="0.2">
      <c r="A113" s="26" t="s">
        <v>14</v>
      </c>
      <c r="B113" s="47" t="s">
        <v>52</v>
      </c>
      <c r="C113" s="76"/>
      <c r="D113" s="52">
        <f t="shared" si="143"/>
        <v>2.3962373049544926E-2</v>
      </c>
      <c r="E113" s="52">
        <f t="shared" ref="E113:R113" si="155">(E106-E105)/E105</f>
        <v>-0.17468214483139854</v>
      </c>
      <c r="F113" s="53">
        <f t="shared" si="155"/>
        <v>-5.9141435853343983E-3</v>
      </c>
      <c r="G113" s="52">
        <f t="shared" si="155"/>
        <v>4.1544477028348049E-2</v>
      </c>
      <c r="H113" s="52">
        <f t="shared" si="155"/>
        <v>0.14752116082224895</v>
      </c>
      <c r="I113" s="52">
        <f t="shared" si="155"/>
        <v>3.7315418384994019E-2</v>
      </c>
      <c r="J113" s="53">
        <f t="shared" si="155"/>
        <v>0.14350094876660346</v>
      </c>
      <c r="K113" s="53">
        <f t="shared" si="155"/>
        <v>8.0383480825958656E-2</v>
      </c>
      <c r="L113" s="53">
        <f t="shared" si="155"/>
        <v>8.2374476987447695E-2</v>
      </c>
      <c r="M113" s="147">
        <f t="shared" si="155"/>
        <v>10.137931034482758</v>
      </c>
      <c r="N113" s="53">
        <f t="shared" si="155"/>
        <v>9.9615806805708002E-2</v>
      </c>
      <c r="O113" s="54">
        <f t="shared" si="155"/>
        <v>0.10225280789456601</v>
      </c>
      <c r="P113" s="55">
        <f t="shared" ref="P113" si="156">(P106-P105)/P105</f>
        <v>0.19335367040955409</v>
      </c>
      <c r="Q113" s="55">
        <f t="shared" si="155"/>
        <v>6.0571428571428478E-2</v>
      </c>
      <c r="R113" s="124">
        <f t="shared" si="155"/>
        <v>8.1853281853281806E-2</v>
      </c>
      <c r="S113" s="161"/>
      <c r="T113" s="161"/>
      <c r="U113" s="161"/>
      <c r="V113" s="161"/>
      <c r="W113" s="161"/>
      <c r="X113" s="36"/>
    </row>
    <row r="114" spans="1:26" s="1" customFormat="1" ht="12.75" thickBot="1" x14ac:dyDescent="0.25">
      <c r="A114" s="26" t="s">
        <v>14</v>
      </c>
      <c r="B114" s="47" t="s">
        <v>53</v>
      </c>
      <c r="C114" s="76"/>
      <c r="D114" s="52">
        <f>(D106-D100)/D100</f>
        <v>2.2471512492037729E-2</v>
      </c>
      <c r="E114" s="52">
        <f t="shared" ref="E114:R114" si="157">(E106-E100)/E100</f>
        <v>-0.14880273660205237</v>
      </c>
      <c r="F114" s="53">
        <f t="shared" si="157"/>
        <v>-2.5302735609897178E-2</v>
      </c>
      <c r="G114" s="52">
        <f t="shared" si="157"/>
        <v>0.13592750533049039</v>
      </c>
      <c r="H114" s="52">
        <f t="shared" si="157"/>
        <v>0.63339070567986233</v>
      </c>
      <c r="I114" s="52">
        <f t="shared" si="157"/>
        <v>0.18081320511849777</v>
      </c>
      <c r="J114" s="53">
        <f t="shared" si="157"/>
        <v>6.6819795364377174E-3</v>
      </c>
      <c r="K114" s="53">
        <f t="shared" si="157"/>
        <v>-3.7402244134648851E-3</v>
      </c>
      <c r="L114" s="53">
        <f t="shared" si="157"/>
        <v>0.317104216388226</v>
      </c>
      <c r="M114" s="147">
        <f t="shared" si="157"/>
        <v>12.950166112956813</v>
      </c>
      <c r="N114" s="53">
        <f t="shared" si="157"/>
        <v>0.14371342942771528</v>
      </c>
      <c r="O114" s="54">
        <f t="shared" si="157"/>
        <v>0.16327509421034594</v>
      </c>
      <c r="P114" s="55">
        <f t="shared" ref="P114" si="158">(P106-P100)/P100</f>
        <v>0.30842584685454033</v>
      </c>
      <c r="Q114" s="55">
        <f t="shared" si="157"/>
        <v>0.13447432762836176</v>
      </c>
      <c r="R114" s="124">
        <f t="shared" si="157"/>
        <v>0.21482766095816166</v>
      </c>
      <c r="S114" s="161"/>
      <c r="T114" s="161"/>
      <c r="U114" s="161"/>
      <c r="V114" s="161"/>
      <c r="W114" s="161"/>
      <c r="X114" s="160"/>
    </row>
    <row r="115" spans="1:26" s="1" customFormat="1" x14ac:dyDescent="0.2">
      <c r="A115" s="162"/>
      <c r="B115" s="163"/>
      <c r="C115" s="162"/>
      <c r="D115" s="164"/>
      <c r="E115" s="164"/>
      <c r="F115" s="165"/>
      <c r="G115" s="164"/>
      <c r="H115" s="164"/>
      <c r="I115" s="164"/>
      <c r="J115"/>
      <c r="K115"/>
      <c r="L115"/>
      <c r="M115"/>
      <c r="N115"/>
      <c r="O115" s="165"/>
      <c r="P115" s="166"/>
      <c r="Q115" s="166"/>
      <c r="R115" s="166"/>
      <c r="S115" s="167"/>
      <c r="T115" s="167"/>
      <c r="U115" s="167"/>
      <c r="V115" s="167"/>
      <c r="W115" s="167"/>
      <c r="X115" s="6"/>
    </row>
    <row r="116" spans="1:26" s="1" customFormat="1" x14ac:dyDescent="0.2">
      <c r="B116" s="168"/>
      <c r="C116" s="169"/>
      <c r="D116" s="170"/>
      <c r="E116" s="175" t="s">
        <v>63</v>
      </c>
      <c r="F116" s="173"/>
      <c r="G116" s="173"/>
      <c r="H116" s="173" t="s">
        <v>64</v>
      </c>
      <c r="I116" s="173"/>
      <c r="J116" s="173"/>
      <c r="K116" s="173"/>
      <c r="L116" s="173"/>
      <c r="M116" s="17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7"/>
      <c r="Y116"/>
      <c r="Z116"/>
    </row>
    <row r="117" spans="1:26" s="1" customFormat="1" x14ac:dyDescent="0.2">
      <c r="B117" s="176">
        <v>2009</v>
      </c>
      <c r="C117" s="176"/>
      <c r="D117" s="77">
        <f>D100</f>
        <v>32967.666666666664</v>
      </c>
      <c r="E117" s="177">
        <f>E100+F100+G100</f>
        <v>28283.166666666668</v>
      </c>
      <c r="F117" s="178"/>
      <c r="G117" s="179"/>
      <c r="H117" s="177">
        <f>H100+I100+J100+K100+L100+M100</f>
        <v>4684</v>
      </c>
      <c r="I117" s="178"/>
      <c r="J117" s="178"/>
      <c r="K117" s="178"/>
      <c r="L117" s="178"/>
      <c r="M117" s="179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7"/>
    </row>
    <row r="118" spans="1:26" s="1" customFormat="1" x14ac:dyDescent="0.2">
      <c r="B118" s="204">
        <v>2010</v>
      </c>
      <c r="C118" s="205"/>
      <c r="D118" s="77">
        <f>D101</f>
        <v>32999.833333333336</v>
      </c>
      <c r="E118" s="177">
        <f>E101+F101+G101</f>
        <v>28135.833333333332</v>
      </c>
      <c r="F118" s="178"/>
      <c r="G118" s="179"/>
      <c r="H118" s="177">
        <f>H101+I101+J101+K101+L101+M101</f>
        <v>4864.166666666667</v>
      </c>
      <c r="I118" s="178"/>
      <c r="J118" s="178"/>
      <c r="K118" s="178"/>
      <c r="L118" s="178"/>
      <c r="M118" s="179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7"/>
    </row>
    <row r="119" spans="1:26" s="1" customFormat="1" x14ac:dyDescent="0.2">
      <c r="B119" s="176">
        <v>2015</v>
      </c>
      <c r="C119" s="176"/>
      <c r="D119" s="77">
        <f>D106</f>
        <v>33708.5</v>
      </c>
      <c r="E119" s="177">
        <f>E106+F106+G106</f>
        <v>27581.833333333332</v>
      </c>
      <c r="F119" s="178"/>
      <c r="G119" s="179"/>
      <c r="H119" s="177">
        <f>H106+I106+J106+K106+L106+M106</f>
        <v>6128.6666666666661</v>
      </c>
      <c r="I119" s="178"/>
      <c r="J119" s="178"/>
      <c r="K119" s="178"/>
      <c r="L119" s="178"/>
      <c r="M119" s="17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7"/>
    </row>
    <row r="120" spans="1:26" s="1" customFormat="1" x14ac:dyDescent="0.2">
      <c r="B120" s="176" t="s">
        <v>61</v>
      </c>
      <c r="C120" s="176"/>
      <c r="D120" s="77">
        <f>D119-D117</f>
        <v>740.83333333333576</v>
      </c>
      <c r="E120" s="177">
        <f>E119-E117</f>
        <v>-701.33333333333576</v>
      </c>
      <c r="F120" s="178"/>
      <c r="G120" s="179"/>
      <c r="H120" s="177">
        <f>H119-H117</f>
        <v>1444.6666666666661</v>
      </c>
      <c r="I120" s="178"/>
      <c r="J120" s="178"/>
      <c r="K120" s="178"/>
      <c r="L120" s="178"/>
      <c r="M120" s="17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7"/>
    </row>
    <row r="121" spans="1:26" s="1" customFormat="1" ht="12.75" thickBot="1" x14ac:dyDescent="0.25">
      <c r="B121" s="216" t="s">
        <v>60</v>
      </c>
      <c r="C121" s="216"/>
      <c r="D121" s="172">
        <f>D120/D117</f>
        <v>2.2471512492037729E-2</v>
      </c>
      <c r="E121" s="213">
        <f t="shared" ref="E121:H121" si="159">E120/E117</f>
        <v>-2.4796846180590425E-2</v>
      </c>
      <c r="F121" s="214"/>
      <c r="G121" s="215"/>
      <c r="H121" s="213">
        <f t="shared" si="159"/>
        <v>0.30842584685454016</v>
      </c>
      <c r="I121" s="214"/>
      <c r="J121" s="214"/>
      <c r="K121" s="214"/>
      <c r="L121" s="214"/>
      <c r="M121" s="215"/>
      <c r="N121" s="8"/>
      <c r="O121"/>
      <c r="P121" s="8"/>
      <c r="Q121" s="8"/>
      <c r="R121" s="8"/>
      <c r="S121" s="8"/>
      <c r="T121" s="8"/>
      <c r="U121" s="8"/>
      <c r="V121" s="8"/>
      <c r="W121" s="8"/>
      <c r="X121" s="7"/>
    </row>
    <row r="122" spans="1:26" ht="12.75" thickTop="1" x14ac:dyDescent="0.2">
      <c r="B122" s="206" t="s">
        <v>62</v>
      </c>
      <c r="C122" s="206"/>
      <c r="D122" s="171">
        <f>D119-D118</f>
        <v>708.66666666666424</v>
      </c>
      <c r="E122" s="207">
        <f>E119-E118</f>
        <v>-554</v>
      </c>
      <c r="F122" s="208"/>
      <c r="G122" s="209"/>
      <c r="H122" s="207">
        <f>H119-H118</f>
        <v>1264.4999999999991</v>
      </c>
      <c r="I122" s="208"/>
      <c r="J122" s="208"/>
      <c r="K122" s="208"/>
      <c r="L122" s="208"/>
      <c r="M122" s="209"/>
    </row>
    <row r="123" spans="1:26" x14ac:dyDescent="0.2">
      <c r="B123" s="176" t="s">
        <v>60</v>
      </c>
      <c r="C123" s="176"/>
      <c r="D123" s="148">
        <f>D122/D118</f>
        <v>2.1474855933615752E-2</v>
      </c>
      <c r="E123" s="210">
        <f>E122/E118</f>
        <v>-1.9690193406983976E-2</v>
      </c>
      <c r="F123" s="211"/>
      <c r="G123" s="212"/>
      <c r="H123" s="210">
        <f>H122/H118</f>
        <v>0.25996230940551635</v>
      </c>
      <c r="I123" s="211"/>
      <c r="J123" s="211"/>
      <c r="K123" s="211"/>
      <c r="L123" s="211"/>
      <c r="M123" s="212"/>
    </row>
    <row r="125" spans="1:26" x14ac:dyDescent="0.2">
      <c r="K125"/>
    </row>
    <row r="126" spans="1:26" x14ac:dyDescent="0.2">
      <c r="K126"/>
    </row>
    <row r="127" spans="1:26" x14ac:dyDescent="0.2">
      <c r="K127"/>
    </row>
  </sheetData>
  <autoFilter ref="A6:X114">
    <filterColumn colId="0">
      <filters>
        <filter val="+"/>
      </filters>
    </filterColumn>
  </autoFilter>
  <mergeCells count="33">
    <mergeCell ref="E121:G121"/>
    <mergeCell ref="H121:M121"/>
    <mergeCell ref="B121:C121"/>
    <mergeCell ref="B120:C120"/>
    <mergeCell ref="B119:C119"/>
    <mergeCell ref="E120:G120"/>
    <mergeCell ref="H120:M120"/>
    <mergeCell ref="B122:C122"/>
    <mergeCell ref="E122:G122"/>
    <mergeCell ref="H122:M122"/>
    <mergeCell ref="B123:C123"/>
    <mergeCell ref="E123:G123"/>
    <mergeCell ref="H123:M123"/>
    <mergeCell ref="E119:G119"/>
    <mergeCell ref="H119:M119"/>
    <mergeCell ref="U1:V1"/>
    <mergeCell ref="S4:W4"/>
    <mergeCell ref="B98:X98"/>
    <mergeCell ref="B107:X107"/>
    <mergeCell ref="B99:X99"/>
    <mergeCell ref="N2:V2"/>
    <mergeCell ref="B2:M2"/>
    <mergeCell ref="B4:O4"/>
    <mergeCell ref="P4:R4"/>
    <mergeCell ref="X66:X68"/>
    <mergeCell ref="B118:C118"/>
    <mergeCell ref="E118:G118"/>
    <mergeCell ref="H118:M118"/>
    <mergeCell ref="H116:M116"/>
    <mergeCell ref="E116:G116"/>
    <mergeCell ref="B117:C117"/>
    <mergeCell ref="E117:G117"/>
    <mergeCell ref="H117:M117"/>
  </mergeCells>
  <dataValidations count="1">
    <dataValidation type="list" allowBlank="1" showInputMessage="1" showErrorMessage="1" sqref="U1">
      <formula1>$AC$8:$AC$20</formula1>
    </dataValidation>
  </dataValidations>
  <printOptions horizontalCentered="1" verticalCentered="1"/>
  <pageMargins left="0.23622047244094491" right="0.23622047244094491" top="0.19685039370078741" bottom="0.15748031496062992" header="0" footer="0"/>
  <pageSetup paperSize="9" scale="93" orientation="landscape" r:id="rId1"/>
  <rowBreaks count="1" manualBreakCount="1">
    <brk id="99" max="17" man="1"/>
  </rowBreaks>
  <ignoredErrors>
    <ignoredError sqref="T33:T36 T20:T31 T7:T18 T37:T42" formula="1"/>
    <ignoredError sqref="P83 P76:P82 P57 P7:P56 P58:P75 P85:P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5"/>
  <sheetViews>
    <sheetView topLeftCell="A31" workbookViewId="0">
      <selection activeCell="H18" sqref="H18"/>
    </sheetView>
  </sheetViews>
  <sheetFormatPr baseColWidth="10" defaultRowHeight="12" x14ac:dyDescent="0.2"/>
  <sheetData>
    <row r="3" spans="3:5" x14ac:dyDescent="0.2">
      <c r="C3" s="72" t="s">
        <v>34</v>
      </c>
      <c r="D3">
        <v>2009</v>
      </c>
      <c r="E3" s="62">
        <v>39814</v>
      </c>
    </row>
    <row r="4" spans="3:5" x14ac:dyDescent="0.2">
      <c r="E4" s="62">
        <v>39819</v>
      </c>
    </row>
    <row r="5" spans="3:5" x14ac:dyDescent="0.2">
      <c r="E5" s="62">
        <v>39913</v>
      </c>
    </row>
    <row r="6" spans="3:5" x14ac:dyDescent="0.2">
      <c r="E6" s="62">
        <v>39916</v>
      </c>
    </row>
    <row r="7" spans="3:5" x14ac:dyDescent="0.2">
      <c r="E7" s="62">
        <v>39934</v>
      </c>
    </row>
    <row r="8" spans="3:5" x14ac:dyDescent="0.2">
      <c r="E8" s="62">
        <v>39954</v>
      </c>
    </row>
    <row r="9" spans="3:5" x14ac:dyDescent="0.2">
      <c r="E9" s="62">
        <v>39965</v>
      </c>
    </row>
    <row r="10" spans="3:5" x14ac:dyDescent="0.2">
      <c r="E10" s="62">
        <v>39975</v>
      </c>
    </row>
    <row r="11" spans="3:5" x14ac:dyDescent="0.2">
      <c r="E11" s="62">
        <v>40172</v>
      </c>
    </row>
    <row r="12" spans="3:5" x14ac:dyDescent="0.2">
      <c r="D12">
        <v>2010</v>
      </c>
      <c r="E12" s="62">
        <v>40179</v>
      </c>
    </row>
    <row r="13" spans="3:5" x14ac:dyDescent="0.2">
      <c r="E13" s="62">
        <v>40184</v>
      </c>
    </row>
    <row r="14" spans="3:5" x14ac:dyDescent="0.2">
      <c r="E14" s="62">
        <v>40270</v>
      </c>
    </row>
    <row r="15" spans="3:5" x14ac:dyDescent="0.2">
      <c r="E15" s="62">
        <v>40273</v>
      </c>
    </row>
    <row r="16" spans="3:5" x14ac:dyDescent="0.2">
      <c r="E16" s="62">
        <v>40311</v>
      </c>
    </row>
    <row r="17" spans="4:5" x14ac:dyDescent="0.2">
      <c r="E17" s="62">
        <v>40322</v>
      </c>
    </row>
    <row r="18" spans="4:5" x14ac:dyDescent="0.2">
      <c r="E18" s="62">
        <v>40332</v>
      </c>
    </row>
    <row r="19" spans="4:5" x14ac:dyDescent="0.2">
      <c r="E19" s="62">
        <v>40483</v>
      </c>
    </row>
    <row r="20" spans="4:5" x14ac:dyDescent="0.2">
      <c r="D20">
        <v>2011</v>
      </c>
      <c r="E20" s="62">
        <v>40549</v>
      </c>
    </row>
    <row r="21" spans="4:5" x14ac:dyDescent="0.2">
      <c r="E21" s="62">
        <v>40655</v>
      </c>
    </row>
    <row r="22" spans="4:5" x14ac:dyDescent="0.2">
      <c r="E22" s="62">
        <v>40658</v>
      </c>
    </row>
    <row r="23" spans="4:5" x14ac:dyDescent="0.2">
      <c r="E23" s="62">
        <v>40696</v>
      </c>
    </row>
    <row r="24" spans="4:5" x14ac:dyDescent="0.2">
      <c r="E24" s="62">
        <v>40707</v>
      </c>
    </row>
    <row r="25" spans="4:5" x14ac:dyDescent="0.2">
      <c r="E25" s="62">
        <v>40717</v>
      </c>
    </row>
    <row r="26" spans="4:5" x14ac:dyDescent="0.2">
      <c r="E26" s="62">
        <v>40819</v>
      </c>
    </row>
    <row r="27" spans="4:5" x14ac:dyDescent="0.2">
      <c r="E27" s="62">
        <v>40848</v>
      </c>
    </row>
    <row r="28" spans="4:5" x14ac:dyDescent="0.2">
      <c r="E28" s="62">
        <v>40903</v>
      </c>
    </row>
    <row r="29" spans="4:5" x14ac:dyDescent="0.2">
      <c r="D29">
        <v>2012</v>
      </c>
      <c r="E29" s="62">
        <v>40914</v>
      </c>
    </row>
    <row r="30" spans="4:5" x14ac:dyDescent="0.2">
      <c r="E30" s="62">
        <v>41005</v>
      </c>
    </row>
    <row r="31" spans="4:5" x14ac:dyDescent="0.2">
      <c r="E31" s="62">
        <v>41008</v>
      </c>
    </row>
    <row r="32" spans="4:5" x14ac:dyDescent="0.2">
      <c r="E32" s="62">
        <v>41030</v>
      </c>
    </row>
    <row r="33" spans="4:5" x14ac:dyDescent="0.2">
      <c r="E33" s="62">
        <v>41046</v>
      </c>
    </row>
    <row r="34" spans="4:5" x14ac:dyDescent="0.2">
      <c r="E34" s="62">
        <v>41057</v>
      </c>
    </row>
    <row r="35" spans="4:5" x14ac:dyDescent="0.2">
      <c r="E35" s="62">
        <v>41067</v>
      </c>
    </row>
    <row r="36" spans="4:5" x14ac:dyDescent="0.2">
      <c r="E36" s="62">
        <v>41185</v>
      </c>
    </row>
    <row r="37" spans="4:5" x14ac:dyDescent="0.2">
      <c r="E37" s="62">
        <v>41214</v>
      </c>
    </row>
    <row r="38" spans="4:5" x14ac:dyDescent="0.2">
      <c r="E38" s="62">
        <v>41268</v>
      </c>
    </row>
    <row r="39" spans="4:5" x14ac:dyDescent="0.2">
      <c r="E39" s="62">
        <v>41269</v>
      </c>
    </row>
    <row r="40" spans="4:5" x14ac:dyDescent="0.2">
      <c r="D40">
        <v>2013</v>
      </c>
      <c r="E40" s="62">
        <v>41275</v>
      </c>
    </row>
    <row r="41" spans="4:5" x14ac:dyDescent="0.2">
      <c r="E41" s="62">
        <v>41280</v>
      </c>
    </row>
    <row r="42" spans="4:5" x14ac:dyDescent="0.2">
      <c r="E42" s="62">
        <v>41362</v>
      </c>
    </row>
    <row r="43" spans="4:5" x14ac:dyDescent="0.2">
      <c r="E43" s="62">
        <v>41365</v>
      </c>
    </row>
    <row r="44" spans="4:5" x14ac:dyDescent="0.2">
      <c r="E44" s="62">
        <v>41395</v>
      </c>
    </row>
    <row r="45" spans="4:5" x14ac:dyDescent="0.2">
      <c r="E45" s="62">
        <v>41403</v>
      </c>
    </row>
    <row r="46" spans="4:5" x14ac:dyDescent="0.2">
      <c r="E46" s="62">
        <v>41414</v>
      </c>
    </row>
    <row r="47" spans="4:5" x14ac:dyDescent="0.2">
      <c r="E47" s="62">
        <v>41424</v>
      </c>
    </row>
    <row r="48" spans="4:5" x14ac:dyDescent="0.2">
      <c r="E48" s="62">
        <v>41550</v>
      </c>
    </row>
    <row r="49" spans="4:5" x14ac:dyDescent="0.2">
      <c r="E49" s="62">
        <v>41579</v>
      </c>
    </row>
    <row r="50" spans="4:5" x14ac:dyDescent="0.2">
      <c r="E50" s="62">
        <v>41633</v>
      </c>
    </row>
    <row r="51" spans="4:5" x14ac:dyDescent="0.2">
      <c r="E51" s="62">
        <v>41634</v>
      </c>
    </row>
    <row r="52" spans="4:5" x14ac:dyDescent="0.2">
      <c r="D52">
        <v>2014</v>
      </c>
      <c r="E52" s="62">
        <v>41640</v>
      </c>
    </row>
    <row r="53" spans="4:5" x14ac:dyDescent="0.2">
      <c r="E53" s="62">
        <v>41645</v>
      </c>
    </row>
    <row r="54" spans="4:5" x14ac:dyDescent="0.2">
      <c r="E54" s="62">
        <v>41747</v>
      </c>
    </row>
    <row r="55" spans="4:5" x14ac:dyDescent="0.2">
      <c r="E55" s="62">
        <v>41750</v>
      </c>
    </row>
    <row r="56" spans="4:5" x14ac:dyDescent="0.2">
      <c r="E56" s="62">
        <v>41760</v>
      </c>
    </row>
    <row r="57" spans="4:5" x14ac:dyDescent="0.2">
      <c r="E57" s="62">
        <v>41788</v>
      </c>
    </row>
    <row r="58" spans="4:5" x14ac:dyDescent="0.2">
      <c r="E58" s="62">
        <v>41799</v>
      </c>
    </row>
    <row r="59" spans="4:5" x14ac:dyDescent="0.2">
      <c r="E59" s="62">
        <v>41809</v>
      </c>
    </row>
    <row r="60" spans="4:5" x14ac:dyDescent="0.2">
      <c r="E60" s="62">
        <v>41915</v>
      </c>
    </row>
    <row r="61" spans="4:5" x14ac:dyDescent="0.2">
      <c r="E61" s="62">
        <v>41944</v>
      </c>
    </row>
    <row r="62" spans="4:5" x14ac:dyDescent="0.2">
      <c r="E62" s="62">
        <v>41998</v>
      </c>
    </row>
    <row r="63" spans="4:5" x14ac:dyDescent="0.2">
      <c r="E63" s="62">
        <v>41999</v>
      </c>
    </row>
    <row r="64" spans="4:5" x14ac:dyDescent="0.2">
      <c r="D64">
        <v>2015</v>
      </c>
      <c r="E64" s="62">
        <v>42005</v>
      </c>
    </row>
    <row r="65" spans="5:5" x14ac:dyDescent="0.2">
      <c r="E65" s="62">
        <v>42010</v>
      </c>
    </row>
    <row r="66" spans="5:5" x14ac:dyDescent="0.2">
      <c r="E66" s="62">
        <v>42097</v>
      </c>
    </row>
    <row r="67" spans="5:5" x14ac:dyDescent="0.2">
      <c r="E67" s="62">
        <v>42100</v>
      </c>
    </row>
    <row r="68" spans="5:5" x14ac:dyDescent="0.2">
      <c r="E68" s="62">
        <v>42125</v>
      </c>
    </row>
    <row r="69" spans="5:5" x14ac:dyDescent="0.2">
      <c r="E69" s="62">
        <v>42138</v>
      </c>
    </row>
    <row r="70" spans="5:5" x14ac:dyDescent="0.2">
      <c r="E70" s="62">
        <v>42149</v>
      </c>
    </row>
    <row r="71" spans="5:5" x14ac:dyDescent="0.2">
      <c r="E71" s="62">
        <v>42159</v>
      </c>
    </row>
    <row r="72" spans="5:5" x14ac:dyDescent="0.2">
      <c r="E72" s="62">
        <v>42280</v>
      </c>
    </row>
    <row r="73" spans="5:5" x14ac:dyDescent="0.2">
      <c r="E73" s="62">
        <v>42309</v>
      </c>
    </row>
    <row r="74" spans="5:5" x14ac:dyDescent="0.2">
      <c r="E74" s="62">
        <v>42363</v>
      </c>
    </row>
    <row r="75" spans="5:5" x14ac:dyDescent="0.2">
      <c r="E75" s="62">
        <v>42364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autom_zählung</vt:lpstr>
      <vt:lpstr>Wochenfeiertage</vt:lpstr>
      <vt:lpstr>Tabelle1</vt:lpstr>
      <vt:lpstr>Diagramm_monatlich</vt:lpstr>
      <vt:lpstr>autom_zählung!Druckbereich</vt:lpstr>
      <vt:lpstr>MONAT</vt:lpstr>
      <vt:lpstr>NAMEN</vt:lpstr>
      <vt:lpstr>PKW_09_01</vt:lpstr>
      <vt:lpstr>WOCHENFEIERTAGE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Hoellwarth</dc:creator>
  <cp:lastModifiedBy>Kurt Hoellwarth</cp:lastModifiedBy>
  <cp:lastPrinted>2015-08-09T13:23:44Z</cp:lastPrinted>
  <dcterms:created xsi:type="dcterms:W3CDTF">2011-07-08T13:09:54Z</dcterms:created>
  <dcterms:modified xsi:type="dcterms:W3CDTF">2015-08-10T15:24:55Z</dcterms:modified>
</cp:coreProperties>
</file>